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co/Desktop/myPapers/ROAD_TO_SECOND_PAPER/Translational Psychiatry/rebuttal_2_and_submission/newFiles_betas_stage2/"/>
    </mc:Choice>
  </mc:AlternateContent>
  <xr:revisionPtr revIDLastSave="0" documentId="13_ncr:1_{775DB7EE-9A3F-7446-839B-AA6E6C126C3C}" xr6:coauthVersionLast="45" xr6:coauthVersionMax="45" xr10:uidLastSave="{00000000-0000-0000-0000-000000000000}"/>
  <bookViews>
    <workbookView xWindow="0" yWindow="460" windowWidth="28800" windowHeight="17540" activeTab="11" xr2:uid="{00000000-000D-0000-FFFF-FFFF00000000}"/>
  </bookViews>
  <sheets>
    <sheet name="Table S1" sheetId="5" r:id="rId1"/>
    <sheet name="Table S2" sheetId="19" r:id="rId2"/>
    <sheet name="Table S3" sheetId="12" r:id="rId3"/>
    <sheet name="Table S4" sheetId="13" r:id="rId4"/>
    <sheet name="Table S5" sheetId="14" r:id="rId5"/>
    <sheet name="Table S6" sheetId="17" r:id="rId6"/>
    <sheet name="Table S7" sheetId="8" r:id="rId7"/>
    <sheet name="Table S8" sheetId="16" r:id="rId8"/>
    <sheet name="Table S9" sheetId="20" r:id="rId9"/>
    <sheet name="Table S10" sheetId="22" r:id="rId10"/>
    <sheet name="Table S11" sheetId="24" r:id="rId11"/>
    <sheet name="Table S12" sheetId="2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22" l="1"/>
  <c r="K30" i="22"/>
  <c r="K29" i="22"/>
  <c r="K28" i="22"/>
  <c r="K27" i="22"/>
  <c r="K26" i="22"/>
  <c r="K25" i="22"/>
  <c r="K24" i="22"/>
  <c r="K23" i="22"/>
  <c r="K22" i="22"/>
  <c r="K21" i="22"/>
  <c r="K20" i="22"/>
  <c r="K19" i="22"/>
  <c r="K18" i="22"/>
  <c r="K17" i="22"/>
  <c r="K16" i="22"/>
  <c r="K15" i="22"/>
  <c r="K14" i="22"/>
  <c r="K13" i="22"/>
  <c r="K12" i="22"/>
  <c r="K11" i="22"/>
  <c r="K10" i="22"/>
  <c r="K9" i="22"/>
  <c r="K8" i="22"/>
  <c r="K7" i="22"/>
  <c r="K6" i="22"/>
  <c r="K5" i="22"/>
  <c r="K4" i="22"/>
  <c r="K3" i="22"/>
  <c r="K4" i="5" l="1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" i="5"/>
  <c r="S4" i="22" l="1"/>
  <c r="S5" i="22"/>
  <c r="S6" i="22"/>
  <c r="S7" i="22"/>
  <c r="S8" i="22"/>
  <c r="S9" i="22"/>
  <c r="S10" i="22"/>
  <c r="S11" i="22"/>
  <c r="S12" i="22"/>
  <c r="S13" i="22"/>
  <c r="S14" i="22"/>
  <c r="S15" i="22"/>
  <c r="S16" i="22"/>
  <c r="S17" i="22"/>
  <c r="S18" i="22"/>
  <c r="S19" i="22"/>
  <c r="S20" i="22"/>
  <c r="S21" i="22"/>
  <c r="S22" i="22"/>
  <c r="S23" i="22"/>
  <c r="S24" i="22"/>
  <c r="S25" i="22"/>
  <c r="S26" i="22"/>
  <c r="S27" i="22"/>
  <c r="S28" i="22"/>
  <c r="S29" i="22"/>
  <c r="S30" i="22"/>
  <c r="S31" i="22"/>
  <c r="S3" i="22"/>
  <c r="H29" i="22" l="1"/>
  <c r="H28" i="22"/>
  <c r="H27" i="22"/>
  <c r="H25" i="22"/>
  <c r="H24" i="22"/>
  <c r="H23" i="22"/>
  <c r="H22" i="22"/>
  <c r="H21" i="22"/>
  <c r="H20" i="22"/>
  <c r="H19" i="22"/>
  <c r="H17" i="22"/>
  <c r="H16" i="22"/>
  <c r="H15" i="22"/>
  <c r="H14" i="22"/>
  <c r="H10" i="22"/>
  <c r="H9" i="22"/>
  <c r="H8" i="22"/>
  <c r="H7" i="22"/>
  <c r="H5" i="22"/>
  <c r="H29" i="5"/>
  <c r="H28" i="5"/>
  <c r="H27" i="5"/>
  <c r="H25" i="5"/>
  <c r="H24" i="5"/>
  <c r="H23" i="5"/>
  <c r="H22" i="5"/>
  <c r="H21" i="5"/>
  <c r="H20" i="5"/>
  <c r="H19" i="5"/>
  <c r="H17" i="5"/>
  <c r="H16" i="5"/>
  <c r="H15" i="5"/>
  <c r="H14" i="5"/>
  <c r="H10" i="5"/>
  <c r="H9" i="5"/>
  <c r="H8" i="5"/>
  <c r="H7" i="5"/>
  <c r="H5" i="5"/>
</calcChain>
</file>

<file path=xl/sharedStrings.xml><?xml version="1.0" encoding="utf-8"?>
<sst xmlns="http://schemas.openxmlformats.org/spreadsheetml/2006/main" count="1815" uniqueCount="688">
  <si>
    <t>PLCG2</t>
  </si>
  <si>
    <t>SORL1</t>
  </si>
  <si>
    <t>SCARA3:0.2</t>
  </si>
  <si>
    <t>EPHX2:0.1</t>
  </si>
  <si>
    <t>CCDC25:0.1</t>
  </si>
  <si>
    <t>TRIM35:0.1</t>
  </si>
  <si>
    <t>PTK2B:0.2</t>
  </si>
  <si>
    <t>CHRNA2:0.1</t>
  </si>
  <si>
    <t>CLU:0.2</t>
  </si>
  <si>
    <t>NME8</t>
  </si>
  <si>
    <t>KANSL1</t>
  </si>
  <si>
    <t>GPR111:0.333333333333</t>
  </si>
  <si>
    <t>CD2AP:0.666666666667</t>
  </si>
  <si>
    <t>HS3ST1</t>
  </si>
  <si>
    <t>SCARA3:0.125</t>
  </si>
  <si>
    <t>EPHX2:0.125</t>
  </si>
  <si>
    <t>CCDC25:0.125</t>
  </si>
  <si>
    <t>TRIM35:0.125</t>
  </si>
  <si>
    <t>PTK2B:0.125</t>
  </si>
  <si>
    <t>CHRNA2:0.125</t>
  </si>
  <si>
    <t>CLU:0.25</t>
  </si>
  <si>
    <t>MS4A2:0.1</t>
  </si>
  <si>
    <t>TCN1:0.1</t>
  </si>
  <si>
    <t>MS4A6A:0.2</t>
  </si>
  <si>
    <t>MS4A6E:0.1</t>
  </si>
  <si>
    <t>MS4A4A:0.2</t>
  </si>
  <si>
    <t>OSBP:0.1</t>
  </si>
  <si>
    <t>MS4A3:0.1</t>
  </si>
  <si>
    <t>MS4A4E:0.1</t>
  </si>
  <si>
    <t>GPR17:0.25</t>
  </si>
  <si>
    <t>ERCC3:0.25</t>
  </si>
  <si>
    <t>BIN1:0.5</t>
  </si>
  <si>
    <t>FAM209B:0.2</t>
  </si>
  <si>
    <t>RTFDC1:0.2</t>
  </si>
  <si>
    <t>CSTF1:0.4</t>
  </si>
  <si>
    <t>CASS4:0.2</t>
  </si>
  <si>
    <t>APOE</t>
  </si>
  <si>
    <t>C11orf73:0.25</t>
  </si>
  <si>
    <t>PICALM:0.5</t>
  </si>
  <si>
    <t>SYTL2:0.25</t>
  </si>
  <si>
    <t>FAM131B:0.142857142857</t>
  </si>
  <si>
    <t>ARHGEF35:0.142857142857</t>
  </si>
  <si>
    <t>EPHA1:0.285714285714</t>
  </si>
  <si>
    <t>OR2A7:0.142857142857</t>
  </si>
  <si>
    <t>TAS2R60:0.142857142857</t>
  </si>
  <si>
    <t>ZYX:0.142857142857</t>
  </si>
  <si>
    <t>CD79B:0.5</t>
  </si>
  <si>
    <t>PSMC5:0.5</t>
  </si>
  <si>
    <t>INPP5D</t>
  </si>
  <si>
    <t>FERMT2:0.333333333333</t>
  </si>
  <si>
    <t>STYX:0.333333333333</t>
  </si>
  <si>
    <t>PSMC6:0.333333333333</t>
  </si>
  <si>
    <t>ADAM10:0.4</t>
  </si>
  <si>
    <t>SLTM:0.2</t>
  </si>
  <si>
    <t>FAM63B:0.2</t>
  </si>
  <si>
    <t>RNF111:0.2</t>
  </si>
  <si>
    <t>SLC24A4:0.4</t>
  </si>
  <si>
    <t>RIN3:0.4</t>
  </si>
  <si>
    <t>LGMN:0.2</t>
  </si>
  <si>
    <t>ECHDC3</t>
  </si>
  <si>
    <t>CNTNAP2</t>
  </si>
  <si>
    <t>MEF2C</t>
  </si>
  <si>
    <t>MADD:0.0909090909091</t>
  </si>
  <si>
    <t>MTCH2:0.0909090909091</t>
  </si>
  <si>
    <t>ZNF652:0.0909090909091</t>
  </si>
  <si>
    <t>NUP160:0.0909090909091</t>
  </si>
  <si>
    <t>CELF1:0.0909090909091</t>
  </si>
  <si>
    <t>RAPSN:0.0909090909091</t>
  </si>
  <si>
    <t>GNGT2:0.0909090909091</t>
  </si>
  <si>
    <t>PHOSPHO1:0.0909090909091</t>
  </si>
  <si>
    <t>PSMC3:0.0909090909091</t>
  </si>
  <si>
    <t>PTPMT1:0.0909090909091</t>
  </si>
  <si>
    <t>NR1H3:0.0909090909091</t>
  </si>
  <si>
    <t>ADAMST1</t>
  </si>
  <si>
    <t>IQCK:0.333333333333</t>
  </si>
  <si>
    <t>DEF8:0.333333333333</t>
  </si>
  <si>
    <t>GPRC5B:0.333333333333</t>
  </si>
  <si>
    <t>TAP2:0.025641025641</t>
  </si>
  <si>
    <t>AGER:0.0512820512821</t>
  </si>
  <si>
    <t>PSMB9:0.025641025641</t>
  </si>
  <si>
    <t>C6orf10:0.025641025641</t>
  </si>
  <si>
    <t>MICB:0.0512820512821</t>
  </si>
  <si>
    <t>HLA-DRA:0.0512820512821</t>
  </si>
  <si>
    <t>TNXB:0.025641025641</t>
  </si>
  <si>
    <t>HLA-DQB1:0.0512820512821</t>
  </si>
  <si>
    <t>C4A:0.0512820512821</t>
  </si>
  <si>
    <t>C4B:0.025641025641</t>
  </si>
  <si>
    <t>HLA-DQB2:0.025641025641</t>
  </si>
  <si>
    <t>C2:0.025641025641</t>
  </si>
  <si>
    <t>PPT2-EGFL8:0.025641025641</t>
  </si>
  <si>
    <t>HLA-DOB:0.025641025641</t>
  </si>
  <si>
    <t>HLA-DRB1:0.0512820512821</t>
  </si>
  <si>
    <t>HLA-DRB5:0.0512820512821</t>
  </si>
  <si>
    <t>BTNL2:0.025641025641</t>
  </si>
  <si>
    <t>PBX2:0.025641025641</t>
  </si>
  <si>
    <t>BRD2:0.025641025641</t>
  </si>
  <si>
    <t>NOTCH4:0.025641025641</t>
  </si>
  <si>
    <t>PRRT1:0.025641025641</t>
  </si>
  <si>
    <t>HLA-DQA1:0.0512820512821</t>
  </si>
  <si>
    <t>AGPAT1:0.0512820512821</t>
  </si>
  <si>
    <t>PSMB8:0.025641025641</t>
  </si>
  <si>
    <t>HLA-DPA1:0.025641025641</t>
  </si>
  <si>
    <t>VPS52:0.025641025641</t>
  </si>
  <si>
    <t>RNF5:0.025641025641</t>
  </si>
  <si>
    <t>GPSM3:0.025641025641</t>
  </si>
  <si>
    <t>HLA-DQA2:0.025641025641</t>
  </si>
  <si>
    <t>EGFL8:0.025641025641</t>
  </si>
  <si>
    <t>LOCUS_NUMBER</t>
  </si>
  <si>
    <t>POSITION</t>
  </si>
  <si>
    <t>CHR</t>
  </si>
  <si>
    <t>rs4844610</t>
  </si>
  <si>
    <t>rs6733839</t>
  </si>
  <si>
    <t>rs10933431</t>
  </si>
  <si>
    <t>rs13113697</t>
  </si>
  <si>
    <t>rs190982</t>
  </si>
  <si>
    <t>rs9271192</t>
  </si>
  <si>
    <t>rs9473117</t>
  </si>
  <si>
    <t>rs12539172</t>
  </si>
  <si>
    <t>rs11762262</t>
  </si>
  <si>
    <t>rs4723711</t>
  </si>
  <si>
    <t>rs73223431</t>
  </si>
  <si>
    <t>rs9331896</t>
  </si>
  <si>
    <t>rs7920721</t>
  </si>
  <si>
    <t>rs11218343</t>
  </si>
  <si>
    <t>rs3740688</t>
  </si>
  <si>
    <t>rs7933202</t>
  </si>
  <si>
    <t>rs3851179</t>
  </si>
  <si>
    <t>rs17125924</t>
  </si>
  <si>
    <t>rs12881735</t>
  </si>
  <si>
    <t>rs593742</t>
  </si>
  <si>
    <t>rs7185636</t>
  </si>
  <si>
    <t>rs72824905</t>
  </si>
  <si>
    <t>rs2732703</t>
  </si>
  <si>
    <t>rs138190086</t>
  </si>
  <si>
    <t>rs3752246</t>
  </si>
  <si>
    <t>rs429358</t>
  </si>
  <si>
    <t>rs7412</t>
  </si>
  <si>
    <t>rs6024870</t>
  </si>
  <si>
    <t>rs2830500</t>
  </si>
  <si>
    <t>CCDC25</t>
  </si>
  <si>
    <t>CHRNA2</t>
  </si>
  <si>
    <t>CLU</t>
  </si>
  <si>
    <t>EPHX2</t>
  </si>
  <si>
    <t>PTK2B</t>
  </si>
  <si>
    <t>SCARA3</t>
  </si>
  <si>
    <t>TRIM35</t>
  </si>
  <si>
    <t>CR1</t>
  </si>
  <si>
    <t>CD2AP</t>
  </si>
  <si>
    <t>GPR111</t>
  </si>
  <si>
    <t>ABCA7</t>
  </si>
  <si>
    <t>MS4A2</t>
  </si>
  <si>
    <t>MS4A3</t>
  </si>
  <si>
    <t>MS4A4A</t>
  </si>
  <si>
    <t>MS4A4E</t>
  </si>
  <si>
    <t>MS4A6A</t>
  </si>
  <si>
    <t>MS4A6E</t>
  </si>
  <si>
    <t>OSBP</t>
  </si>
  <si>
    <t>TCN1</t>
  </si>
  <si>
    <t>BIN1</t>
  </si>
  <si>
    <t>ERCC3</t>
  </si>
  <si>
    <t>GPR17</t>
  </si>
  <si>
    <t>CASS4</t>
  </si>
  <si>
    <t>CSTF1</t>
  </si>
  <si>
    <t>FAM209B</t>
  </si>
  <si>
    <t>RTFDC1</t>
  </si>
  <si>
    <t>C11orf73</t>
  </si>
  <si>
    <t>PICALM</t>
  </si>
  <si>
    <t>SYTL2</t>
  </si>
  <si>
    <t>ARHGEF35</t>
  </si>
  <si>
    <t>EPHA1</t>
  </si>
  <si>
    <t>FAM131B</t>
  </si>
  <si>
    <t>OR2A7</t>
  </si>
  <si>
    <t>TAS2R60</t>
  </si>
  <si>
    <t>ZYX</t>
  </si>
  <si>
    <t>CD79B</t>
  </si>
  <si>
    <t>PSMC5</t>
  </si>
  <si>
    <t>PILRA</t>
  </si>
  <si>
    <t>ZCWPW1</t>
  </si>
  <si>
    <t>FERMT2</t>
  </si>
  <si>
    <t>PSMC6</t>
  </si>
  <si>
    <t>STYX</t>
  </si>
  <si>
    <t>ADAM10</t>
  </si>
  <si>
    <t>FAM63B</t>
  </si>
  <si>
    <t>RNF111</t>
  </si>
  <si>
    <t>SLTM</t>
  </si>
  <si>
    <t>LGMN</t>
  </si>
  <si>
    <t>RIN3</t>
  </si>
  <si>
    <t>SLC24A4</t>
  </si>
  <si>
    <t>CELF1</t>
  </si>
  <si>
    <t>GNGT2</t>
  </si>
  <si>
    <t>MADD</t>
  </si>
  <si>
    <t>MTCH2</t>
  </si>
  <si>
    <t>NR1H3</t>
  </si>
  <si>
    <t>NUP160</t>
  </si>
  <si>
    <t>PHOSPHO1</t>
  </si>
  <si>
    <t>PSMC3</t>
  </si>
  <si>
    <t>PTPMT1</t>
  </si>
  <si>
    <t>RAPSN</t>
  </si>
  <si>
    <t>ZNF652</t>
  </si>
  <si>
    <t>DEF8</t>
  </si>
  <si>
    <t>GPRC5B</t>
  </si>
  <si>
    <t>IQCK</t>
  </si>
  <si>
    <t>AGER</t>
  </si>
  <si>
    <t>AGPAT1</t>
  </si>
  <si>
    <t>BRD2</t>
  </si>
  <si>
    <t>BTNL2</t>
  </si>
  <si>
    <t>C2</t>
  </si>
  <si>
    <t>C4A</t>
  </si>
  <si>
    <t>C4B</t>
  </si>
  <si>
    <t>C6orf10</t>
  </si>
  <si>
    <t>EGFL8</t>
  </si>
  <si>
    <t>GPSM3</t>
  </si>
  <si>
    <t>HLA-DOB</t>
  </si>
  <si>
    <t>HLA-DPA1</t>
  </si>
  <si>
    <t>HLA-DQA1</t>
  </si>
  <si>
    <t>HLA-DQA2</t>
  </si>
  <si>
    <t>HLA-DQB1</t>
  </si>
  <si>
    <t>HLA-DQB2</t>
  </si>
  <si>
    <t>HLA-DRA</t>
  </si>
  <si>
    <t>HLA-DRB1</t>
  </si>
  <si>
    <t>HLA-DRB5</t>
  </si>
  <si>
    <t>MICB</t>
  </si>
  <si>
    <t>NOTCH4</t>
  </si>
  <si>
    <t>PBX2</t>
  </si>
  <si>
    <t>PPT2-EGFL8</t>
  </si>
  <si>
    <t>PRRT1</t>
  </si>
  <si>
    <t>PSMB8</t>
  </si>
  <si>
    <t>PSMB9</t>
  </si>
  <si>
    <t>RNF5</t>
  </si>
  <si>
    <t>TAP2</t>
  </si>
  <si>
    <t>TNXB</t>
  </si>
  <si>
    <t>VPS52</t>
  </si>
  <si>
    <t>GENE</t>
  </si>
  <si>
    <t>WEIGHT</t>
  </si>
  <si>
    <t>IMMUNE SYSTEM</t>
  </si>
  <si>
    <t>BETA-AMYLOID</t>
  </si>
  <si>
    <t>ENDOCYTOSIS</t>
  </si>
  <si>
    <t>CHOLESTEROL/LIPID</t>
  </si>
  <si>
    <t>UNKNOWN</t>
  </si>
  <si>
    <t>ANNOTATION COUNTS</t>
  </si>
  <si>
    <t>ANNOTATION WEIGHTS</t>
  </si>
  <si>
    <t>SNP</t>
  </si>
  <si>
    <t>MAF</t>
  </si>
  <si>
    <t>T</t>
  </si>
  <si>
    <t>C</t>
  </si>
  <si>
    <t>A</t>
  </si>
  <si>
    <t>G</t>
  </si>
  <si>
    <t>VARIANT-GENE MAPPING</t>
  </si>
  <si>
    <t>KUNKLE ET AL. (2019)</t>
  </si>
  <si>
    <t>Pathway</t>
  </si>
  <si>
    <t>No. of genes in pathway</t>
  </si>
  <si>
    <t>Pathway description</t>
  </si>
  <si>
    <t>GO:65005</t>
  </si>
  <si>
    <t>Protein-lipid complex assembly</t>
  </si>
  <si>
    <t>GO:1902003</t>
  </si>
  <si>
    <t>Regulation of A-beta formation</t>
  </si>
  <si>
    <t>GO:32994</t>
  </si>
  <si>
    <t>Protein-lipid complex</t>
  </si>
  <si>
    <t>GO:1902991</t>
  </si>
  <si>
    <t>Regulation of amyloid precursor protein catabolic process</t>
  </si>
  <si>
    <t>GO:43691</t>
  </si>
  <si>
    <t>Reverse cholesterol transport</t>
  </si>
  <si>
    <t>GO:71825</t>
  </si>
  <si>
    <t>Protein-lipid complex subunit oranization</t>
  </si>
  <si>
    <t>GO:34377</t>
  </si>
  <si>
    <t>Plasma lipoprotein particle assembly</t>
  </si>
  <si>
    <t>GO:48156</t>
  </si>
  <si>
    <t>Tau protein binding</t>
  </si>
  <si>
    <t>GO:2253</t>
  </si>
  <si>
    <t>Activation of immune system</t>
  </si>
  <si>
    <t>SELECTED PATHWAYS</t>
  </si>
  <si>
    <t>Immune system</t>
  </si>
  <si>
    <t>Endocytosis</t>
  </si>
  <si>
    <t>Beta-amyloid metabolism</t>
  </si>
  <si>
    <t>Cholesterol/lipid metabolism</t>
  </si>
  <si>
    <t>X</t>
  </si>
  <si>
    <t>GENE ONTOLOGY (GO TERMS)</t>
  </si>
  <si>
    <t>Superterm</t>
  </si>
  <si>
    <t>GO Term (Biological process)</t>
  </si>
  <si>
    <t>Angiogenesis</t>
  </si>
  <si>
    <t>GO:0001525</t>
  </si>
  <si>
    <t>Beta-amyloid metabolic process</t>
  </si>
  <si>
    <t>GO:0050435</t>
  </si>
  <si>
    <t>Cholesterol metabolic process</t>
  </si>
  <si>
    <t>GO:0030301</t>
  </si>
  <si>
    <t>Cholesterol transport</t>
  </si>
  <si>
    <t>GO:0008203</t>
  </si>
  <si>
    <t>GO:0006897</t>
  </si>
  <si>
    <t>Immune system process</t>
  </si>
  <si>
    <t>GO:0002376</t>
  </si>
  <si>
    <t>DAVID FUNCTIONAL CLUSTERING</t>
  </si>
  <si>
    <t>Annotation cluster</t>
  </si>
  <si>
    <t>Annotation Cluster 1</t>
  </si>
  <si>
    <t>Category</t>
  </si>
  <si>
    <t>Term</t>
  </si>
  <si>
    <t>Count</t>
  </si>
  <si>
    <t>%</t>
  </si>
  <si>
    <t>PValue</t>
  </si>
  <si>
    <t>Genes</t>
  </si>
  <si>
    <t>List Total</t>
  </si>
  <si>
    <t>Pop Hits</t>
  </si>
  <si>
    <t>Pop Total</t>
  </si>
  <si>
    <t>Fold Enrichment</t>
  </si>
  <si>
    <t>Bonferroni</t>
  </si>
  <si>
    <t>Benjamini</t>
  </si>
  <si>
    <t>FDR</t>
  </si>
  <si>
    <t>UP_KEYWORDS</t>
  </si>
  <si>
    <t>MHC II</t>
  </si>
  <si>
    <t>HLA-DQB1, HLA-DQB2, HLA-DRB1, HLA-DRB5, HLA-DPA1, HLA-DQA2, HLA-DOB, HLA-DQA1, HLA-DRA</t>
  </si>
  <si>
    <t>GOTERM_BP_DIRECT</t>
  </si>
  <si>
    <t>GO:0002504~antigen processing and presentation of peptide or polysaccharide antigen via MHC class II</t>
  </si>
  <si>
    <t>GO:0019886~antigen processing and presentation of exogenous peptide antigen via MHC class II</t>
  </si>
  <si>
    <t>HLA-DQB1, HLA-DQB2, HLA-DRB1, LGMN, HLA-DRB5, HLA-DPA1, HLA-DQA2, HLA-DOB, HLA-DQA1, HLA-DRA</t>
  </si>
  <si>
    <t>UP_SEQ_FEATURE</t>
  </si>
  <si>
    <t>region of interest:Connecting peptide</t>
  </si>
  <si>
    <t>HLA-DQB1, HLA-DRB1, HLA-DPA1, HLA-DQA2, HLA-DOB, HLA-DQA1, HLA-DRA</t>
  </si>
  <si>
    <t>GO:0060333~interferon-gamma-mediated signaling pathway</t>
  </si>
  <si>
    <t>HLA-DQB1, HLA-DQB2, HLA-DRB1, HLA-DRB5, HLA-DPA1, HLA-DQA2, HLA-DQA1, HLA-DRA</t>
  </si>
  <si>
    <t>GO:0031295~T cell costimulation</t>
  </si>
  <si>
    <t>Lysosome</t>
  </si>
  <si>
    <t>GO:0006955~immune response</t>
  </si>
  <si>
    <t>HLA-DQB1, HLA-DQB2, HLA-DRB1, HLA-DRB5, MS4A2, CD79B, HLA-DPA1, HLA-DQA2, HLA-DOB, HLA-DQA1, HLA-DRA</t>
  </si>
  <si>
    <t>Annotation Cluster 2</t>
  </si>
  <si>
    <t>region of interest:Beta-1</t>
  </si>
  <si>
    <t>HLA-DQB1, HLA-DRB1, HLA-DRB5, HLA-DOB</t>
  </si>
  <si>
    <t>region of interest:Beta-2</t>
  </si>
  <si>
    <t>GO:0002381~immunoglobulin production involved in immunoglobulin mediated immune response</t>
  </si>
  <si>
    <t>HLA-DQB1, HLA-DRB1, HLA-DRB5</t>
  </si>
  <si>
    <t>GO:0002455~humoral immune response mediated by circulating immunoglobulin</t>
  </si>
  <si>
    <t>Annotation Cluster 3</t>
  </si>
  <si>
    <t>Complement pathway</t>
  </si>
  <si>
    <t>GO:0030449~regulation of complement activation</t>
  </si>
  <si>
    <t>GO:0006958~complement activation, classical pathway</t>
  </si>
  <si>
    <t>Innate immunity</t>
  </si>
  <si>
    <t>Annotation Cluster 4</t>
  </si>
  <si>
    <t>Proteasome</t>
  </si>
  <si>
    <t>PSMC6, PSMC5, PSMC3, PSMB8, PSMB9</t>
  </si>
  <si>
    <t>GO:0006521~regulation of cellular amino acid metabolic process</t>
  </si>
  <si>
    <t>GO:0002479~antigen processing and presentation of exogenous peptide antigen via MHC class I, TAP-dependent</t>
  </si>
  <si>
    <t>GO:0002223~stimulatory C-type lectin receptor signaling pathway</t>
  </si>
  <si>
    <t>PSMC6, PSMC5, PSMC3, PLCG2, PSMB8, PSMB9</t>
  </si>
  <si>
    <t>GO:0038061~NIK/NF-kappaB signaling</t>
  </si>
  <si>
    <t>GO:0051436~negative regulation of ubiquitin-protein ligase activity involved in mitotic cell cycle</t>
  </si>
  <si>
    <t>GO:0033209~tumor necrosis factor-mediated signaling pathway</t>
  </si>
  <si>
    <t>PSMC6, PSMC5, PSMC3, PTK2B, PSMB8, PSMB9</t>
  </si>
  <si>
    <t>GO:0090263~positive regulation of canonical Wnt signaling pathway</t>
  </si>
  <si>
    <t>PSMC6, PSMC5, PSMC3, GPRC5B, PSMB8, PSMB9</t>
  </si>
  <si>
    <t>GO:0051437~positive regulation of ubiquitin-protein ligase activity involved in regulation of mitotic cell cycle transition</t>
  </si>
  <si>
    <t>GO:0031145~anaphase-promoting complex-dependent catabolic process</t>
  </si>
  <si>
    <t>GO:0060071~Wnt signaling pathway, planar cell polarity pathway</t>
  </si>
  <si>
    <t>GO:0043488~regulation of mRNA stability</t>
  </si>
  <si>
    <t>GO:0090090~negative regulation of canonical Wnt signaling pathway</t>
  </si>
  <si>
    <t>PSMC6, PSMC5, PSMC3, APOE, PSMB8, PSMB9</t>
  </si>
  <si>
    <t>GO:0000209~protein polyubiquitination</t>
  </si>
  <si>
    <t>PSMC6, PSMC5, PSMC3, PSMB8, PSMB9, RNF111</t>
  </si>
  <si>
    <t>Annotation Cluster 5</t>
  </si>
  <si>
    <t>Alzheimer disease</t>
  </si>
  <si>
    <t>ABCA7, ADAM10, APOE, SORL1</t>
  </si>
  <si>
    <t>Amyloidosis</t>
  </si>
  <si>
    <t>Neurodegeneration</t>
  </si>
  <si>
    <t>Annotation Cluster 6</t>
  </si>
  <si>
    <t>transmembrane region</t>
  </si>
  <si>
    <t>Transmembrane helix</t>
  </si>
  <si>
    <t>Transmembrane</t>
  </si>
  <si>
    <t>Annotation Cluster 7</t>
  </si>
  <si>
    <t>Annotation Cluster 8</t>
  </si>
  <si>
    <t>GO:1901800~positive regulation of proteasomal protein catabolic process</t>
  </si>
  <si>
    <t>PSMC6, PSMC5, PSMC3, RNF40</t>
  </si>
  <si>
    <t>GO:0045899~positive regulation of RNA polymerase II transcriptional preinitiation complex assembly</t>
  </si>
  <si>
    <t>PSMC6, PSMC5, PSMC3</t>
  </si>
  <si>
    <t>GO:0030163~protein catabolic process</t>
  </si>
  <si>
    <t>GO:0030433~ER-associated ubiquitin-dependent protein catabolic process</t>
  </si>
  <si>
    <t>Annotation Cluster 9</t>
  </si>
  <si>
    <t>GO:0007220~Notch receptor processing</t>
  </si>
  <si>
    <t>ADAM10, NOTCH4, APH1B</t>
  </si>
  <si>
    <t>Notch signaling pathway</t>
  </si>
  <si>
    <t>GO:0007219~Notch signaling pathway</t>
  </si>
  <si>
    <t>Annotation Cluster 10</t>
  </si>
  <si>
    <t>Annotation Cluster 11</t>
  </si>
  <si>
    <t>repeat:WD 5</t>
  </si>
  <si>
    <t>repeat:WD 4</t>
  </si>
  <si>
    <t>repeat:WD 3</t>
  </si>
  <si>
    <t>repeat:WD 2</t>
  </si>
  <si>
    <t>repeat:WD 1</t>
  </si>
  <si>
    <t>WD repeat</t>
  </si>
  <si>
    <t>Annotation Cluster 12</t>
  </si>
  <si>
    <t>ATP-binding</t>
  </si>
  <si>
    <t>Nucleotide-binding</t>
  </si>
  <si>
    <t>Transcription</t>
  </si>
  <si>
    <t>Transcription regulation</t>
  </si>
  <si>
    <t>GO:0006351~transcription, DNA-templated</t>
  </si>
  <si>
    <t>Endocytosis (endocytosis,proteasome,proteasomal)</t>
  </si>
  <si>
    <t>Beta-amyloid metabolism (beta-amyloid,alzheimer,amyloidosis)</t>
  </si>
  <si>
    <t>Immune system (immune,complement,antigen,t cell)</t>
  </si>
  <si>
    <t>To assign a pathway to clusters, we considered the most repetitive term within the cluster term. Then, we used a set of keyworks (in parentheses above) for each pathway to map the clusters to pathways</t>
  </si>
  <si>
    <t>ACE</t>
  </si>
  <si>
    <t>CLOSEST_GENE</t>
  </si>
  <si>
    <t>IMMUNE_SYSTEM_RESPONSE</t>
  </si>
  <si>
    <t>BETA_AMYLOID</t>
  </si>
  <si>
    <t>Description of the annotation using recent review from literature about genetic landscape of AD</t>
  </si>
  <si>
    <t>GENE-PATHWAY MAPPING ~ ALL COUNTS</t>
  </si>
  <si>
    <t>GENE-PATHWAY MAPPING ~ PROPORTIONS</t>
  </si>
  <si>
    <t>Immune system response</t>
  </si>
  <si>
    <t>Pathways</t>
  </si>
  <si>
    <t>AD cases vs. Population subjects (N = 1895 vs. 1654)</t>
  </si>
  <si>
    <t>Centenarians vs. Population subjects (N = 293 vs. 1654)</t>
  </si>
  <si>
    <t>Beta amyloid metabolis</t>
  </si>
  <si>
    <t>Combined (PRS)</t>
  </si>
  <si>
    <t>OR</t>
  </si>
  <si>
    <t>Pvalue</t>
  </si>
  <si>
    <t>Mapping of gene-sets from Gene Ontology (GO) annotations</t>
  </si>
  <si>
    <t>Mapping of gene-sets from DAVID tool for functional annotation and clustering</t>
  </si>
  <si>
    <t>REMOVED (Y/N)</t>
  </si>
  <si>
    <t>N</t>
  </si>
  <si>
    <t>Y</t>
  </si>
  <si>
    <t>95% CI</t>
  </si>
  <si>
    <t>0,54-0,74</t>
  </si>
  <si>
    <t>Variant-pathway annotation for all the 29 AD-associated variants</t>
  </si>
  <si>
    <t>LOCUS</t>
  </si>
  <si>
    <t>A1</t>
  </si>
  <si>
    <t>A2</t>
  </si>
  <si>
    <t>APOE variants included</t>
  </si>
  <si>
    <t>APOE variants excluded</t>
  </si>
  <si>
    <t>2,35-2,77</t>
  </si>
  <si>
    <t>2,40-2,83</t>
  </si>
  <si>
    <t>1,12-1,28</t>
  </si>
  <si>
    <t>0,80-1,03</t>
  </si>
  <si>
    <t>ALPK2</t>
  </si>
  <si>
    <t>ABI3</t>
  </si>
  <si>
    <t>HESX1</t>
  </si>
  <si>
    <t>rs2718058</t>
  </si>
  <si>
    <t>STUDY</t>
  </si>
  <si>
    <t>PVALUE</t>
  </si>
  <si>
    <t>BETA</t>
  </si>
  <si>
    <t>SE</t>
  </si>
  <si>
    <t>CULPRIT GENE</t>
  </si>
  <si>
    <t>CLOSEST GENE</t>
  </si>
  <si>
    <t>NA</t>
  </si>
  <si>
    <t>GOTERM_MF_DIRECT</t>
  </si>
  <si>
    <t>KEGG_PATHWAY</t>
  </si>
  <si>
    <t>REACTOME_PATHWAY</t>
  </si>
  <si>
    <t>BIOCARTA</t>
  </si>
  <si>
    <t>Description of the 12 clusters obtained with unsupervised functional clustering with DAVID</t>
  </si>
  <si>
    <t>Enrichment Score: 7.1424759428589315</t>
  </si>
  <si>
    <t>GO:0032395~MHC class II receptor activity</t>
  </si>
  <si>
    <t>domain:Ig-like C1-type</t>
  </si>
  <si>
    <t>hsa05310:Asthma</t>
  </si>
  <si>
    <t>R-HSA-202430:R-HSA-202430</t>
  </si>
  <si>
    <t>R-HSA-202427:R-HSA-202427</t>
  </si>
  <si>
    <t>R-HSA-389948:R-HSA-389948</t>
  </si>
  <si>
    <t>hsa05332:Graft-versus-host disease</t>
  </si>
  <si>
    <t>hsa04612:Antigen processing and presentation</t>
  </si>
  <si>
    <t>R-HSA-202433:R-HSA-202433</t>
  </si>
  <si>
    <t>hsa05330:Allograft rejection</t>
  </si>
  <si>
    <t>hsa04940:Type I diabetes mellitus</t>
  </si>
  <si>
    <t>hsa04672:Intestinal immune network for IgA production</t>
  </si>
  <si>
    <t>hsa05140:Leishmaniasis</t>
  </si>
  <si>
    <t>hsa05320:Autoimmune thyroid disease</t>
  </si>
  <si>
    <t>hsa05416:Viral myocarditis</t>
  </si>
  <si>
    <t>R-HSA-877300:R-HSA-877300</t>
  </si>
  <si>
    <t>R-HSA-2132295:R-HSA-2132295</t>
  </si>
  <si>
    <t>hsa05321:Inflammatory bowel disease (IBD)</t>
  </si>
  <si>
    <t>GO:0042605~peptide antigen binding</t>
  </si>
  <si>
    <t>hsa05323:Rheumatoid arthritis</t>
  </si>
  <si>
    <t>hsa05152:Tuberculosis</t>
  </si>
  <si>
    <t>hsa05168:Herpes simplex infection</t>
  </si>
  <si>
    <t>hsa04514:Cell adhesion molecules (CAMs)</t>
  </si>
  <si>
    <t>hsa04145:Phagosome</t>
  </si>
  <si>
    <t>hsa05145:Toxoplasmosis</t>
  </si>
  <si>
    <t>hsa05164:Influenza A</t>
  </si>
  <si>
    <t>hsa05166:HTLV-I infection</t>
  </si>
  <si>
    <t>Enrichment Score: 4.070449846302663</t>
  </si>
  <si>
    <t>Enrichment Score: 3.2911872701778746</t>
  </si>
  <si>
    <t>Enrichment Score: 2.8837738425499895</t>
  </si>
  <si>
    <t>R-HSA-5678895:R-HSA-5678895</t>
  </si>
  <si>
    <t>R-HSA-5607764:R-HSA-5607764</t>
  </si>
  <si>
    <t>hsa03050:Proteasome</t>
  </si>
  <si>
    <t>R-HSA-382556:R-HSA-382556</t>
  </si>
  <si>
    <t>R-HSA-1236978:R-HSA-1236978</t>
  </si>
  <si>
    <t>R-HSA-211733:R-HSA-211733</t>
  </si>
  <si>
    <t>R-HSA-350562:R-HSA-350562</t>
  </si>
  <si>
    <t>R-HSA-69017:R-HSA-69017</t>
  </si>
  <si>
    <t>R-HSA-69229:R-HSA-69229</t>
  </si>
  <si>
    <t>R-HSA-69481:R-HSA-69481</t>
  </si>
  <si>
    <t>R-HSA-180534:R-HSA-180534</t>
  </si>
  <si>
    <t>R-HSA-349425:R-HSA-349425</t>
  </si>
  <si>
    <t>R-HSA-69601:R-HSA-69601</t>
  </si>
  <si>
    <t>R-HSA-180585:R-HSA-180585</t>
  </si>
  <si>
    <t>R-HSA-174113:R-HSA-174113</t>
  </si>
  <si>
    <t>R-HSA-4641257:R-HSA-4641257</t>
  </si>
  <si>
    <t>R-HSA-450408:R-HSA-450408</t>
  </si>
  <si>
    <t>R-HSA-5362768:R-HSA-5362768</t>
  </si>
  <si>
    <t>R-HSA-4641258:R-HSA-4641258</t>
  </si>
  <si>
    <t>R-HSA-68827:R-HSA-68827</t>
  </si>
  <si>
    <t>R-HSA-5676590:R-HSA-5676590</t>
  </si>
  <si>
    <t>GO:0038095~Fc-epsilon receptor signaling pathway</t>
  </si>
  <si>
    <t>R-HSA-187577:R-HSA-187577</t>
  </si>
  <si>
    <t>R-HSA-5610780:R-HSA-5610780</t>
  </si>
  <si>
    <t>R-HSA-5610785:R-HSA-5610785</t>
  </si>
  <si>
    <t>R-HSA-5610783:R-HSA-5610783</t>
  </si>
  <si>
    <t>R-HSA-5358346:R-HSA-5358346</t>
  </si>
  <si>
    <t>R-HSA-5607761:R-HSA-5607761</t>
  </si>
  <si>
    <t>R-HSA-174084:R-HSA-174084</t>
  </si>
  <si>
    <t>R-HSA-4608870:R-HSA-4608870</t>
  </si>
  <si>
    <t>R-HSA-5632684:R-HSA-5632684</t>
  </si>
  <si>
    <t>R-HSA-1169091:R-HSA-1169091</t>
  </si>
  <si>
    <t>R-HSA-174154:R-HSA-174154</t>
  </si>
  <si>
    <t>R-HSA-195253:R-HSA-195253</t>
  </si>
  <si>
    <t>R-HSA-5658442:R-HSA-5658442</t>
  </si>
  <si>
    <t>R-HSA-5668541:R-HSA-5668541</t>
  </si>
  <si>
    <t>R-HSA-68949:R-HSA-68949</t>
  </si>
  <si>
    <t>GO:0043161~proteasome-mediated ubiquitin-dependent protein catabolic process</t>
  </si>
  <si>
    <t>R-HSA-174184:R-HSA-174184</t>
  </si>
  <si>
    <t>R-HSA-174178:R-HSA-174178</t>
  </si>
  <si>
    <t>R-HSA-2871837:R-HSA-2871837</t>
  </si>
  <si>
    <t>R-HSA-5687128:R-HSA-5687128</t>
  </si>
  <si>
    <t>R-HSA-2467813:R-HSA-2467813</t>
  </si>
  <si>
    <t>R-HSA-983168:R-HSA-983168</t>
  </si>
  <si>
    <t>Enrichment Score: 2.5788208273783684</t>
  </si>
  <si>
    <t>Enrichment Score: 2.484073967716932</t>
  </si>
  <si>
    <t>R-HSA-977606:R-HSA-977606</t>
  </si>
  <si>
    <t>Blood group antigen</t>
  </si>
  <si>
    <t>hsa04610:Complement and coagulation cascades</t>
  </si>
  <si>
    <t>Enrichment Score: 2.4512867019565276</t>
  </si>
  <si>
    <t>GO:0036402~proteasome-activating ATPase activity</t>
  </si>
  <si>
    <t>GO:0017025~TBP-class protein binding</t>
  </si>
  <si>
    <t>Enrichment Score: 2.010268178267341</t>
  </si>
  <si>
    <t>GO:2000427~positive regulation of apoptotic cell clearance</t>
  </si>
  <si>
    <t>R-HSA-174577:R-HSA-174577</t>
  </si>
  <si>
    <t>h_lectinPathway:Lectin Induced Complement Pathway</t>
  </si>
  <si>
    <t>h_classicPathway:Classical Complement Pathway</t>
  </si>
  <si>
    <t>GO:0006956~complement activation</t>
  </si>
  <si>
    <t>h_compPathway:Complement Pathway</t>
  </si>
  <si>
    <t>R-HSA-166663:R-HSA-166663</t>
  </si>
  <si>
    <t>hsa05133:Pertussis</t>
  </si>
  <si>
    <t>Enrichment Score: 1.746064930358071</t>
  </si>
  <si>
    <t>R-HSA-1980150:R-HSA-1980150</t>
  </si>
  <si>
    <t>Enrichment Score: 0.32122780216280705</t>
  </si>
  <si>
    <t>Enrichment Score: 0.27507176365567926</t>
  </si>
  <si>
    <t>GO:0005524~ATP binding</t>
  </si>
  <si>
    <t>Enrichment Score: 0.058383590265894215</t>
  </si>
  <si>
    <t>HLA-DQB1, HLA-DQB2, HLA-DRB1, HLA-DPA1, HLA-DQA2, HLA-DOB, HLA-DQA1, HLA-DRA</t>
  </si>
  <si>
    <t>HLA-DQB1, MICB, HLA-DRB1, HLA-DRB5, HLA-DPA1, HLA-DQA2, HLA-DOB, HLA-DQA1, HLA-DRA</t>
  </si>
  <si>
    <t>HLA-DQB1, HLA-DRB1, HLA-DRB5, MS4A2, HLA-DPA1, HLA-DQA2, HLA-DOB, HLA-DQA1, HLA-DRA</t>
  </si>
  <si>
    <t>HLA-DQB1, HLA-DRB1, HLA-DRB5, HLA-DPA1, HLA-DQA2, HLA-DOB, HLA-DQA1, HLA-DRA</t>
  </si>
  <si>
    <t>HLA-DQB1, HLA-DRB1, LGMN, TAP2, HLA-DRB5, HLA-DPA1, HLA-DQA2, HLA-DOB, HLA-DQA1, HLA-DRA</t>
  </si>
  <si>
    <t>HLA-DQB1, CR1, HLA-DRB1, HLA-DRB5, HLA-DPA1, HLA-DQA2, HLA-DOB, HLA-DQA1, HLA-DRA</t>
  </si>
  <si>
    <t>HLA-DQB1, HLA-DQB2, TRIM35, HLA-DRB1, HLA-DRB5, HLA-DPA1, HLA-DQA2, HLA-DQA1, HLA-DRA</t>
  </si>
  <si>
    <t>HLA-DQB1, HLA-DRB1, HLA-DRB5, HLA-DPA1, HLA-DQA1, HLA-DRA</t>
  </si>
  <si>
    <t>HLA-DQB1, CR1, ITGAX, HLA-DRB1, HLA-DRB5, HLA-DPA1, HLA-DQA2, HLA-DOB, HLA-DQA1, HLA-DRA</t>
  </si>
  <si>
    <t>HLA-DQB1, HLA-DRB1, TAP2, HLA-DRB5, HLA-DPA1, HLA-DQA2, HLA-DOB, HLA-DQA1, HLA-DRA, PILRA</t>
  </si>
  <si>
    <t>HLA-DQB1, HLA-DRB1, HLA-DRB5, CNTNAP2, HLA-DPA1, HLA-DQA2, HLA-DOB, HLA-DQA1, HLA-DRA</t>
  </si>
  <si>
    <t>HLA-DQB1, HLA-DRB1, TAP2, HLA-DRB5, HLA-DPA1, HLA-DQA2, HLA-DOB, HLA-DQA1, HLA-DRA</t>
  </si>
  <si>
    <t>HLA-DQB1, ABCA7, MICB, HLA-DRB1, HSD3B7, APH1B, SORL1, FAM209B, GPRC5B, PRSS8, TAS2R60, SLC24A4, ITGAX, MTCH2, TAP2, PRRT1, HLA-DRB5, CNTNAP2, MS4A2, MS4A6A, HLA-DOB, AGPAT1, PILRA, CHRNA2, MS4A4A, CR1, STX4, ADAM10, MS4A4E, OR2A7, MS4A3, MADD, MS4A6E, BTNL2, AGER, HLA-DQA2, EPHA1, STX1B, HLA-DQA1, RNF5, NOTCH4, CD79B, HLA-DPA1, GPR17, SCARA3, TREM2, TREML1, C6ORF10, HLA-DRA</t>
  </si>
  <si>
    <t>MICB, SORL1, FAM209B, DMPK, TAS2R60, SLC24A4, PRRT1, CNTNAP2, MS4A2, AGPAT1, CHRNA2, PILRA, STX4, ADAM10, MS4A3, MS4A6E, BTNL2, STX1B, HLA-DQA2, HLA-DQA1, EML2, HLA-DPA1, GPR17, TREM2, HLA-DRA, HLA-DQB1, ABCA7, HLA-DQB2, HLA-DRB1, HSD3B7, APH1B, GPRC5B, TPM1, PRSS8, MTCH2, ITGAX, TAP2, HLA-DRB5, MS4A6A, HLA-DOB, MS4A4A, CR1, OR2A7, MS4A4E, AGER, EPHA1, RNF5, NOTCH4, CD79B, SCARA3, TREML1, C6ORF10</t>
  </si>
  <si>
    <t>PSMC6, PSMC5, PSMC3, RNF5, PSMB8, PSMB9</t>
  </si>
  <si>
    <t>PSMC6, PSMC5, PSMC3, PLCG2, MS4A2, PSMB8, PSMB9</t>
  </si>
  <si>
    <t>PSMC6, PSMC5, PSMC3, CD2AP, PSMB8, PSMB9, RNF111</t>
  </si>
  <si>
    <t>PSMC6, PSMC5, PSMC3, MS4A2, PSMB8, PSMB9</t>
  </si>
  <si>
    <t>PSMC6, PSMC5, NUP160, PSMC3, PSMB8, PSMB9</t>
  </si>
  <si>
    <t>CR1, C4A, C4B, CLU, C2</t>
  </si>
  <si>
    <t>CR1, C4A, C4B, C2</t>
  </si>
  <si>
    <t>CR1, C4A, C4B</t>
  </si>
  <si>
    <t>C4A, C4B, C2</t>
  </si>
  <si>
    <t>C4A, C4B, CLU, C2</t>
  </si>
  <si>
    <t>EML2, DMWD, CSTF1</t>
  </si>
  <si>
    <t>ABCA7, BCKDK, PSMC6, PSMC5, PSMC3, PTK2B, TAP2, ERCC3, EPHA1, DMPK</t>
  </si>
  <si>
    <t>ABCA7, BCKDK, PSMC6, PSMC5, PSMC3, PTK2B, ALPK2, TAP2, ERCC3, EPHA1, DMPK</t>
  </si>
  <si>
    <t>ABCA7, BCKDK, PSMC6, RAB8B, PSMC5, PSMC3, PTK2B, TAP2, ERCC3, EPHA1, DMPK</t>
  </si>
  <si>
    <t>MEF2C, HESX1, SLTM, KAT8, BRD2, ZNF646, NOTCH4, ZNF668, ERCC3, PBX2, ZNF652, NR1H3</t>
  </si>
  <si>
    <t>MEF2C, HESX1, SLTM, KAT8, BRD2, ZNF646, ZNF668, PBX2, ZNF652, NR1H3</t>
  </si>
  <si>
    <t>0,98-1,12</t>
  </si>
  <si>
    <t>0,49-0,71</t>
  </si>
  <si>
    <t>0,45-0,65</t>
  </si>
  <si>
    <t>1,11-1,27</t>
  </si>
  <si>
    <t>0,69-0,89</t>
  </si>
  <si>
    <t>KAT8:0.0769230769231</t>
  </si>
  <si>
    <t>ITGAX:0.0769230769231</t>
  </si>
  <si>
    <t>STX1B:0.0769230769231</t>
  </si>
  <si>
    <t>PRSS53:0.0769230769231</t>
  </si>
  <si>
    <t>STX4:0.0769230769231</t>
  </si>
  <si>
    <t>RNF40:0.0769230769231</t>
  </si>
  <si>
    <t>ZNF668:0.0769230769231</t>
  </si>
  <si>
    <t>HSD3B7:0.0769230769231</t>
  </si>
  <si>
    <t>C16orf93:0.0769230769231</t>
  </si>
  <si>
    <t>BCKDK:0.0769230769231</t>
  </si>
  <si>
    <t>ZNF646:0.0769230769231</t>
  </si>
  <si>
    <t>PRSS8:0.0769230769231</t>
  </si>
  <si>
    <t>PRSS36:0.0769230769231</t>
  </si>
  <si>
    <t>EML2:0.2</t>
  </si>
  <si>
    <t>FBXO46:0.2</t>
  </si>
  <si>
    <t>DMWD:0.2</t>
  </si>
  <si>
    <t>DMPK:0.2</t>
  </si>
  <si>
    <t>C19orf83:0.2</t>
  </si>
  <si>
    <t>RAB8B:0.25</t>
  </si>
  <si>
    <t>APH1B:0.25</t>
  </si>
  <si>
    <t>TPM1:0.25</t>
  </si>
  <si>
    <t>LACTB:0.25</t>
  </si>
  <si>
    <t>POS</t>
  </si>
  <si>
    <t>GENES and WEIGHTS</t>
  </si>
  <si>
    <t>SEX-STRATIFIED ANALYSIS</t>
  </si>
  <si>
    <t>Sex</t>
  </si>
  <si>
    <t>Females</t>
  </si>
  <si>
    <t>P-value</t>
  </si>
  <si>
    <t>Beta-amyloid</t>
  </si>
  <si>
    <t>Cholesterol/Lipid</t>
  </si>
  <si>
    <t>Combined</t>
  </si>
  <si>
    <t>2,35-2,95</t>
  </si>
  <si>
    <t>APOE included</t>
  </si>
  <si>
    <t>0,45-0,72</t>
  </si>
  <si>
    <t>0,78-1,04</t>
  </si>
  <si>
    <t>Males</t>
  </si>
  <si>
    <t>0,93-1,13</t>
  </si>
  <si>
    <t>APOE excluded</t>
  </si>
  <si>
    <t>1,06-1,27</t>
  </si>
  <si>
    <t>1,12-1,35</t>
  </si>
  <si>
    <t>0,66-0,90</t>
  </si>
  <si>
    <t>0,73-1,00</t>
  </si>
  <si>
    <t>0,62-0,85</t>
  </si>
  <si>
    <t>1,05-1,27</t>
  </si>
  <si>
    <t>1,07-1,30</t>
  </si>
  <si>
    <t>0,46-0,66</t>
  </si>
  <si>
    <t>0,79-1,01</t>
  </si>
  <si>
    <t># of variants per pathway-PRS</t>
  </si>
  <si>
    <t>Association of PRS and pPRS with AD status and retained cognitive healthy status -- corrected for covariates (PC1-5)</t>
  </si>
  <si>
    <t>1,19-1,36</t>
  </si>
  <si>
    <t>1,22-1,40</t>
  </si>
  <si>
    <t>1,15-1,38</t>
  </si>
  <si>
    <t>1,09-1,31</t>
  </si>
  <si>
    <t>1,17-1,41</t>
  </si>
  <si>
    <t>1,17-1,43</t>
  </si>
  <si>
    <t>0,83-1,32</t>
  </si>
  <si>
    <t>0,73-1,16</t>
  </si>
  <si>
    <t>2,34-2,94</t>
  </si>
  <si>
    <t>0,43-0,67</t>
  </si>
  <si>
    <t>0,44-0,71</t>
  </si>
  <si>
    <t>2,19-2,78</t>
  </si>
  <si>
    <t>2,27-2,90</t>
  </si>
  <si>
    <t>0,45-0,87</t>
  </si>
  <si>
    <t>Cholesterol/lipid dysfunction</t>
  </si>
  <si>
    <t>Cholesterol/lipid dysfunction (cholesterol,lipid,protein-lipid)</t>
  </si>
  <si>
    <t>Angiogenesis (angiogenesis,vascular)</t>
  </si>
  <si>
    <t>ANGIOGENESIS</t>
  </si>
  <si>
    <t>ADAMTS1</t>
  </si>
  <si>
    <t>Lambert et al., 2013</t>
  </si>
  <si>
    <t>Desikan et al., 2015</t>
  </si>
  <si>
    <t>Jun et al., 2016</t>
  </si>
  <si>
    <t>1,99-2,32</t>
  </si>
  <si>
    <t>2,32-2,73</t>
  </si>
  <si>
    <t>2,35-2,76</t>
  </si>
  <si>
    <t>0,48-0,70</t>
  </si>
  <si>
    <t>0,72-0,94</t>
  </si>
  <si>
    <t>0,70-0,90</t>
  </si>
  <si>
    <t>0,79-1,02</t>
  </si>
  <si>
    <t>1,96-2,49</t>
  </si>
  <si>
    <t>2,13-2,69</t>
  </si>
  <si>
    <t>2,21-2,81</t>
  </si>
  <si>
    <t>0,53-0,93</t>
  </si>
  <si>
    <t>0,48-0,91</t>
  </si>
  <si>
    <t>0,45-0,85</t>
  </si>
  <si>
    <t>0,46-0,89</t>
  </si>
  <si>
    <t>1,90-2,34</t>
  </si>
  <si>
    <t>2,36-2,96</t>
  </si>
  <si>
    <t>0,98-1,18</t>
  </si>
  <si>
    <t>0,52-0,76</t>
  </si>
  <si>
    <t>0,40-0,65</t>
  </si>
  <si>
    <t>0,68-0,93</t>
  </si>
  <si>
    <t>0,74-1,01</t>
  </si>
  <si>
    <t>1,11-1,36</t>
  </si>
  <si>
    <t>1,20-1,48</t>
  </si>
  <si>
    <t>0,71-1,15</t>
  </si>
  <si>
    <t>0,69-1.11</t>
  </si>
  <si>
    <t>0,83-1,30</t>
  </si>
  <si>
    <t>0,74-1,20</t>
  </si>
  <si>
    <r>
      <t xml:space="preserve">Abbreviations: Pathways, each of the 5 pre-selected pathway plus the combined (i.e PRS comprising all variants independently from the pathway); OR, odds ratio per 1 increase SD in the PRS; 95% CI, 95% confidence intervals; P, p-value of association, non corrected for multiple tests; Sex, stratified analysis by sex; APOE, whether APOE variants were included or excluded. </t>
    </r>
    <r>
      <rPr>
        <b/>
        <sz val="14"/>
        <color theme="1"/>
        <rFont val="Helvetica Neue"/>
        <family val="2"/>
      </rPr>
      <t>Marked in bold</t>
    </r>
    <r>
      <rPr>
        <sz val="14"/>
        <color theme="1"/>
        <rFont val="Helvetica Neue"/>
        <family val="2"/>
      </rPr>
      <t>: significant association after correction for multiple tests (false discovery rate, 24 tests in total for each sex type)</t>
    </r>
  </si>
  <si>
    <r>
      <t xml:space="preserve">Abbreviations: Centenarians, cognitively healthy centenarians; OR, odds ratio per 1 increase SD in the PRS; 95% CI, 95% confidence intervals; P, p-value of association; Combined, association of PRS, i.e including all 29 AD-associated variants. </t>
    </r>
    <r>
      <rPr>
        <b/>
        <sz val="16"/>
        <color theme="1"/>
        <rFont val="Helvetica Neue"/>
        <family val="2"/>
      </rPr>
      <t>Marked in bold:</t>
    </r>
    <r>
      <rPr>
        <sz val="16"/>
        <color theme="1"/>
        <rFont val="Helvetica Neue"/>
        <family val="2"/>
      </rPr>
      <t xml:space="preserve"> significant association after correction for multiple tests (</t>
    </r>
    <r>
      <rPr>
        <i/>
        <sz val="16"/>
        <color theme="1"/>
        <rFont val="Helvetica Neue"/>
        <family val="2"/>
      </rPr>
      <t>false discovery rate</t>
    </r>
    <r>
      <rPr>
        <sz val="16"/>
        <color theme="1"/>
        <rFont val="Helvetica Neue"/>
        <family val="2"/>
      </rPr>
      <t>, 24 tests in total)</t>
    </r>
  </si>
  <si>
    <r>
      <t xml:space="preserve">Mapping of gene-sets from pathway analysis of </t>
    </r>
    <r>
      <rPr>
        <b/>
        <i/>
        <sz val="18"/>
        <color theme="1"/>
        <rFont val="Helvetica Neue"/>
        <family val="2"/>
      </rPr>
      <t>Kunkle et al. 2019</t>
    </r>
  </si>
  <si>
    <r>
      <t>CHR</t>
    </r>
    <r>
      <rPr>
        <sz val="14"/>
        <color theme="1"/>
        <rFont val="Helvetica Neue"/>
        <family val="2"/>
      </rPr>
      <t xml:space="preserve">, chromosome; </t>
    </r>
    <r>
      <rPr>
        <b/>
        <sz val="14"/>
        <color theme="1"/>
        <rFont val="Helvetica Neue"/>
        <family val="2"/>
      </rPr>
      <t>POS</t>
    </r>
    <r>
      <rPr>
        <sz val="14"/>
        <color theme="1"/>
        <rFont val="Helvetica Neue"/>
        <family val="2"/>
      </rPr>
      <t xml:space="preserve">, genomic position according to GRCh37; </t>
    </r>
    <r>
      <rPr>
        <b/>
        <sz val="14"/>
        <color theme="1"/>
        <rFont val="Helvetica Neue"/>
        <family val="2"/>
      </rPr>
      <t>GENES and WEIGHTS</t>
    </r>
    <r>
      <rPr>
        <sz val="14"/>
        <color theme="1"/>
        <rFont val="Helvetica Neue"/>
        <family val="2"/>
      </rPr>
      <t>, each gene annotated with the variant with the respective weight. The sum of all the weights for each variant is 1.</t>
    </r>
  </si>
  <si>
    <t>Kunkle et al., 2019</t>
  </si>
  <si>
    <t>1,17e-881</t>
  </si>
  <si>
    <t>Description of 29 loci associated with AD from GWAS - IGAP Stage 2</t>
  </si>
  <si>
    <t>Study in which association was genome-wide significant</t>
  </si>
  <si>
    <t>BETA ORIG</t>
  </si>
  <si>
    <t>P ORIG</t>
  </si>
  <si>
    <t>STUDY ORIG</t>
  </si>
  <si>
    <t>Sims et al., 2017</t>
  </si>
  <si>
    <r>
      <t xml:space="preserve">Abbreviations: </t>
    </r>
    <r>
      <rPr>
        <b/>
        <sz val="14"/>
        <color theme="1"/>
        <rFont val="Helvetica Neue"/>
        <family val="2"/>
      </rPr>
      <t>CHR</t>
    </r>
    <r>
      <rPr>
        <sz val="14"/>
        <color theme="1"/>
        <rFont val="Helvetica Neue"/>
        <family val="2"/>
      </rPr>
      <t xml:space="preserve">, chromosome; </t>
    </r>
    <r>
      <rPr>
        <b/>
        <sz val="14"/>
        <color theme="1"/>
        <rFont val="Helvetica Neue"/>
        <family val="2"/>
      </rPr>
      <t>POSITION</t>
    </r>
    <r>
      <rPr>
        <sz val="14"/>
        <color theme="1"/>
        <rFont val="Helvetica Neue"/>
        <family val="2"/>
      </rPr>
      <t xml:space="preserve">, genomic position according to GRCh37; </t>
    </r>
    <r>
      <rPr>
        <b/>
        <sz val="14"/>
        <color theme="1"/>
        <rFont val="Helvetica Neue"/>
        <family val="2"/>
      </rPr>
      <t>SNP</t>
    </r>
    <r>
      <rPr>
        <sz val="14"/>
        <color theme="1"/>
        <rFont val="Helvetica Neue"/>
        <family val="2"/>
      </rPr>
      <t xml:space="preserve">, variant identifier; </t>
    </r>
    <r>
      <rPr>
        <b/>
        <sz val="14"/>
        <color theme="1"/>
        <rFont val="Helvetica Neue"/>
        <family val="2"/>
      </rPr>
      <t>A1</t>
    </r>
    <r>
      <rPr>
        <sz val="14"/>
        <color theme="1"/>
        <rFont val="Helvetica Neue"/>
        <family val="2"/>
      </rPr>
      <t xml:space="preserve">, tested allele; </t>
    </r>
    <r>
      <rPr>
        <b/>
        <sz val="14"/>
        <color theme="1"/>
        <rFont val="Helvetica Neue"/>
        <family val="2"/>
      </rPr>
      <t>A2</t>
    </r>
    <r>
      <rPr>
        <sz val="14"/>
        <color theme="1"/>
        <rFont val="Helvetica Neue"/>
        <family val="2"/>
      </rPr>
      <t xml:space="preserve">, other allele; </t>
    </r>
    <r>
      <rPr>
        <b/>
        <sz val="14"/>
        <color theme="1"/>
        <rFont val="Helvetica Neue"/>
        <family val="2"/>
      </rPr>
      <t>CLOSEST GENE</t>
    </r>
    <r>
      <rPr>
        <sz val="14"/>
        <color theme="1"/>
        <rFont val="Helvetica Neue"/>
        <family val="2"/>
      </rPr>
      <t xml:space="preserve">, closest gene; </t>
    </r>
    <r>
      <rPr>
        <b/>
        <sz val="14"/>
        <color theme="1"/>
        <rFont val="Helvetica Neue"/>
        <family val="2"/>
      </rPr>
      <t>CULPRIT GENE</t>
    </r>
    <r>
      <rPr>
        <sz val="14"/>
        <color theme="1"/>
        <rFont val="Helvetica Neue"/>
        <family val="2"/>
      </rPr>
      <t xml:space="preserve">, gene affected by the variant; </t>
    </r>
    <r>
      <rPr>
        <b/>
        <sz val="14"/>
        <color theme="1"/>
        <rFont val="Helvetica Neue"/>
        <family val="2"/>
      </rPr>
      <t>MAF</t>
    </r>
    <r>
      <rPr>
        <sz val="14"/>
        <color theme="1"/>
        <rFont val="Helvetica Neue"/>
        <family val="2"/>
      </rPr>
      <t xml:space="preserve">, minor allele frequency; </t>
    </r>
    <r>
      <rPr>
        <b/>
        <sz val="14"/>
        <color theme="1"/>
        <rFont val="Helvetica Neue"/>
        <family val="2"/>
      </rPr>
      <t>BETA</t>
    </r>
    <r>
      <rPr>
        <sz val="14"/>
        <color theme="1"/>
        <rFont val="Helvetica Neue"/>
        <family val="2"/>
      </rPr>
      <t xml:space="preserve">, effect-size (log of odds ratio) of the variant with respect to the minor allele from Kunkle et al. 2019; </t>
    </r>
    <r>
      <rPr>
        <b/>
        <sz val="14"/>
        <color theme="1"/>
        <rFont val="Helvetica Neue"/>
        <family val="2"/>
      </rPr>
      <t>SE</t>
    </r>
    <r>
      <rPr>
        <sz val="14"/>
        <color theme="1"/>
        <rFont val="Helvetica Neue"/>
        <family val="2"/>
      </rPr>
      <t xml:space="preserve">, standard error of the log odds ratio from Kunkle et al. 2019; </t>
    </r>
    <r>
      <rPr>
        <b/>
        <sz val="14"/>
        <color theme="1"/>
        <rFont val="Helvetica Neue"/>
        <family val="2"/>
      </rPr>
      <t>OR</t>
    </r>
    <r>
      <rPr>
        <sz val="14"/>
        <color theme="1"/>
        <rFont val="Helvetica Neue"/>
        <family val="2"/>
      </rPr>
      <t xml:space="preserve">, odds ratio; </t>
    </r>
    <r>
      <rPr>
        <b/>
        <sz val="14"/>
        <color theme="1"/>
        <rFont val="Helvetica Neue"/>
        <family val="2"/>
      </rPr>
      <t>PVALUE</t>
    </r>
    <r>
      <rPr>
        <sz val="14"/>
        <color theme="1"/>
        <rFont val="Helvetica Neue"/>
        <family val="2"/>
      </rPr>
      <t xml:space="preserve">, pvalue of association from Kunkle et al. 2019; </t>
    </r>
    <r>
      <rPr>
        <b/>
        <sz val="14"/>
        <color theme="1"/>
        <rFont val="Helvetica Neue"/>
        <family val="2"/>
      </rPr>
      <t>STUDY</t>
    </r>
    <r>
      <rPr>
        <sz val="14"/>
        <color theme="1"/>
        <rFont val="Helvetica Neue"/>
        <family val="2"/>
      </rPr>
      <t xml:space="preserve">, the study from which association statistics are taken from; </t>
    </r>
    <r>
      <rPr>
        <b/>
        <sz val="14"/>
        <color theme="1"/>
        <rFont val="Helvetica Neue"/>
        <family val="2"/>
      </rPr>
      <t>BETA ORIG</t>
    </r>
    <r>
      <rPr>
        <sz val="14"/>
        <color theme="1"/>
        <rFont val="Helvetica Neue"/>
        <family val="2"/>
      </rPr>
      <t xml:space="preserve">, effect-size as reported in the most recent study that showed genome-wide evidence of association with AD; </t>
    </r>
    <r>
      <rPr>
        <b/>
        <sz val="14"/>
        <color theme="1"/>
        <rFont val="Helvetica Neue"/>
        <family val="2"/>
      </rPr>
      <t>P ORIG</t>
    </r>
    <r>
      <rPr>
        <sz val="14"/>
        <color theme="1"/>
        <rFont val="Helvetica Neue"/>
        <family val="2"/>
      </rPr>
      <t xml:space="preserve">, p-value of association of the variant in the most recent study that showed genome-wide evidence of association with AD; </t>
    </r>
    <r>
      <rPr>
        <b/>
        <sz val="14"/>
        <color theme="1"/>
        <rFont val="Helvetica Neue"/>
        <family val="2"/>
      </rPr>
      <t>STUDY ORIG</t>
    </r>
    <r>
      <rPr>
        <sz val="14"/>
        <color theme="1"/>
        <rFont val="Helvetica Neue"/>
        <family val="2"/>
      </rPr>
      <t>, original study that showed genome-wide evidence of association of the variant with AD.</t>
    </r>
  </si>
  <si>
    <r>
      <t xml:space="preserve">Abbreviations: </t>
    </r>
    <r>
      <rPr>
        <b/>
        <sz val="16"/>
        <color theme="1"/>
        <rFont val="Helvetica Neue"/>
        <family val="2"/>
      </rPr>
      <t>CHR</t>
    </r>
    <r>
      <rPr>
        <sz val="16"/>
        <color theme="1"/>
        <rFont val="Helvetica Neue"/>
        <family val="2"/>
      </rPr>
      <t xml:space="preserve">, chromosome; </t>
    </r>
    <r>
      <rPr>
        <b/>
        <sz val="16"/>
        <color theme="1"/>
        <rFont val="Helvetica Neue"/>
        <family val="2"/>
      </rPr>
      <t>POSITION</t>
    </r>
    <r>
      <rPr>
        <sz val="16"/>
        <color theme="1"/>
        <rFont val="Helvetica Neue"/>
        <family val="2"/>
      </rPr>
      <t xml:space="preserve">, genomic position according to GRCh37; </t>
    </r>
    <r>
      <rPr>
        <b/>
        <sz val="16"/>
        <color theme="1"/>
        <rFont val="Helvetica Neue"/>
        <family val="2"/>
      </rPr>
      <t>SNP</t>
    </r>
    <r>
      <rPr>
        <sz val="16"/>
        <color theme="1"/>
        <rFont val="Helvetica Neue"/>
        <family val="2"/>
      </rPr>
      <t xml:space="preserve">, variant identifier; </t>
    </r>
    <r>
      <rPr>
        <b/>
        <sz val="16"/>
        <color theme="1"/>
        <rFont val="Helvetica Neue"/>
        <family val="2"/>
      </rPr>
      <t>A1</t>
    </r>
    <r>
      <rPr>
        <sz val="16"/>
        <color theme="1"/>
        <rFont val="Helvetica Neue"/>
        <family val="2"/>
      </rPr>
      <t xml:space="preserve">, tested allele; </t>
    </r>
    <r>
      <rPr>
        <b/>
        <sz val="16"/>
        <color theme="1"/>
        <rFont val="Helvetica Neue"/>
        <family val="2"/>
      </rPr>
      <t>A2</t>
    </r>
    <r>
      <rPr>
        <sz val="16"/>
        <color theme="1"/>
        <rFont val="Helvetica Neue"/>
        <family val="2"/>
      </rPr>
      <t xml:space="preserve">, other allele; </t>
    </r>
    <r>
      <rPr>
        <b/>
        <sz val="16"/>
        <color theme="1"/>
        <rFont val="Helvetica Neue"/>
        <family val="2"/>
      </rPr>
      <t>CLOSEST GENE</t>
    </r>
    <r>
      <rPr>
        <sz val="16"/>
        <color theme="1"/>
        <rFont val="Helvetica Neue"/>
        <family val="2"/>
      </rPr>
      <t xml:space="preserve">, closest gene; </t>
    </r>
    <r>
      <rPr>
        <b/>
        <sz val="16"/>
        <color theme="1"/>
        <rFont val="Helvetica Neue"/>
        <family val="2"/>
      </rPr>
      <t>CULPRIT GENE</t>
    </r>
    <r>
      <rPr>
        <sz val="16"/>
        <color theme="1"/>
        <rFont val="Helvetica Neue"/>
        <family val="2"/>
      </rPr>
      <t xml:space="preserve">, gene affected by the variant; </t>
    </r>
    <r>
      <rPr>
        <b/>
        <sz val="16"/>
        <color theme="1"/>
        <rFont val="Helvetica Neue"/>
        <family val="2"/>
      </rPr>
      <t>MAF</t>
    </r>
    <r>
      <rPr>
        <sz val="16"/>
        <color theme="1"/>
        <rFont val="Helvetica Neue"/>
        <family val="2"/>
      </rPr>
      <t xml:space="preserve">, minor allele frequency; </t>
    </r>
    <r>
      <rPr>
        <b/>
        <sz val="16"/>
        <color theme="1"/>
        <rFont val="Helvetica Neue"/>
        <family val="2"/>
      </rPr>
      <t>BETA</t>
    </r>
    <r>
      <rPr>
        <sz val="16"/>
        <color theme="1"/>
        <rFont val="Helvetica Neue"/>
        <family val="2"/>
      </rPr>
      <t xml:space="preserve">, effect-size (log of odds ratio) of the variant with respect to the minor allele from Kunkle et al. 2019; </t>
    </r>
    <r>
      <rPr>
        <b/>
        <sz val="16"/>
        <color theme="1"/>
        <rFont val="Helvetica Neue"/>
        <family val="2"/>
      </rPr>
      <t>SE</t>
    </r>
    <r>
      <rPr>
        <sz val="16"/>
        <color theme="1"/>
        <rFont val="Helvetica Neue"/>
        <family val="2"/>
      </rPr>
      <t xml:space="preserve">, standard error of the log odds ratio from Kunkle et al. 2019; </t>
    </r>
    <r>
      <rPr>
        <b/>
        <sz val="16"/>
        <color theme="1"/>
        <rFont val="Helvetica Neue"/>
        <family val="2"/>
      </rPr>
      <t>OR</t>
    </r>
    <r>
      <rPr>
        <sz val="16"/>
        <color theme="1"/>
        <rFont val="Helvetica Neue"/>
        <family val="2"/>
      </rPr>
      <t xml:space="preserve">, odds ratio; </t>
    </r>
    <r>
      <rPr>
        <b/>
        <sz val="16"/>
        <color theme="1"/>
        <rFont val="Helvetica Neue"/>
        <family val="2"/>
      </rPr>
      <t>PVALUE</t>
    </r>
    <r>
      <rPr>
        <sz val="16"/>
        <color theme="1"/>
        <rFont val="Helvetica Neue"/>
        <family val="2"/>
      </rPr>
      <t xml:space="preserve">, pvalue of association from Kunkle et al. 2019; </t>
    </r>
    <r>
      <rPr>
        <b/>
        <sz val="16"/>
        <color theme="1"/>
        <rFont val="Helvetica Neue"/>
        <family val="2"/>
      </rPr>
      <t>STUDY</t>
    </r>
    <r>
      <rPr>
        <sz val="16"/>
        <color theme="1"/>
        <rFont val="Helvetica Neue"/>
        <family val="2"/>
      </rPr>
      <t xml:space="preserve">, the study from which association statistics are taken from; </t>
    </r>
    <r>
      <rPr>
        <b/>
        <sz val="16"/>
        <color theme="1"/>
        <rFont val="Helvetica Neue"/>
        <family val="2"/>
      </rPr>
      <t>PATHWAY-ASSOCIATED COLUMNS (IMMUNE SYSTEM, BETA-AMYLOID, ENDOCYTOSIS, CHOLESTEROL/LIPID, ANGIOGENESIS, UNKNOWN)</t>
    </r>
    <r>
      <rPr>
        <sz val="16"/>
        <color theme="1"/>
        <rFont val="Helvetica Neue"/>
        <family val="2"/>
      </rPr>
      <t>, weights of association of each variant to the selected pathways; here, the sum of the weights across all pathways at the level of the variant is always equal to 1.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</si>
</sst>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Helvetica Neue"/>
      <family val="2"/>
    </font>
    <font>
      <sz val="16"/>
      <color theme="1"/>
      <name val="Helvetica Neue"/>
      <family val="2"/>
    </font>
    <font>
      <sz val="12"/>
      <color theme="1"/>
      <name val="Helvetica Neue"/>
      <family val="2"/>
    </font>
    <font>
      <sz val="14"/>
      <color theme="1"/>
      <name val="Helvetica Neue"/>
      <family val="2"/>
    </font>
    <font>
      <b/>
      <sz val="14"/>
      <color theme="1"/>
      <name val="Helvetica Neue"/>
      <family val="2"/>
    </font>
    <font>
      <b/>
      <sz val="18"/>
      <color theme="1"/>
      <name val="Helvetica Neue"/>
      <family val="2"/>
    </font>
    <font>
      <i/>
      <sz val="16"/>
      <color theme="1"/>
      <name val="Helvetica Neue"/>
      <family val="2"/>
    </font>
    <font>
      <b/>
      <sz val="24"/>
      <color theme="1"/>
      <name val="Helvetica Neue"/>
      <family val="2"/>
    </font>
    <font>
      <b/>
      <i/>
      <sz val="24"/>
      <color theme="1"/>
      <name val="Helvetica Neue"/>
      <family val="2"/>
    </font>
    <font>
      <b/>
      <i/>
      <sz val="16"/>
      <color theme="1"/>
      <name val="Helvetica Neue"/>
      <family val="2"/>
    </font>
    <font>
      <b/>
      <sz val="12"/>
      <color theme="1"/>
      <name val="Helvetica Neue"/>
      <family val="2"/>
    </font>
    <font>
      <b/>
      <i/>
      <sz val="18"/>
      <color theme="1"/>
      <name val="Helvetica Neue"/>
      <family val="2"/>
    </font>
    <font>
      <sz val="14"/>
      <color theme="1"/>
      <name val="Helvetica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0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11" fontId="0" fillId="0" borderId="0" xfId="0" applyNumberFormat="1"/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0" fillId="0" borderId="0" xfId="0" applyFont="1"/>
    <xf numFmtId="0" fontId="0" fillId="0" borderId="0" xfId="0" applyAlignment="1">
      <alignment horizontal="center"/>
    </xf>
    <xf numFmtId="2" fontId="0" fillId="0" borderId="0" xfId="0" applyNumberFormat="1"/>
    <xf numFmtId="0" fontId="21" fillId="0" borderId="0" xfId="0" applyFont="1" applyAlignment="1">
      <alignment horizontal="center"/>
    </xf>
    <xf numFmtId="3" fontId="0" fillId="0" borderId="0" xfId="0" applyNumberFormat="1"/>
    <xf numFmtId="0" fontId="22" fillId="0" borderId="0" xfId="0" applyFont="1"/>
    <xf numFmtId="0" fontId="16" fillId="0" borderId="0" xfId="0" applyFont="1"/>
    <xf numFmtId="1" fontId="0" fillId="0" borderId="0" xfId="0" applyNumberFormat="1"/>
    <xf numFmtId="11" fontId="21" fillId="0" borderId="0" xfId="0" applyNumberFormat="1" applyFont="1" applyAlignment="1">
      <alignment horizontal="center"/>
    </xf>
    <xf numFmtId="2" fontId="23" fillId="0" borderId="27" xfId="0" applyNumberFormat="1" applyFont="1" applyBorder="1" applyAlignment="1">
      <alignment horizontal="center" vertical="center"/>
    </xf>
    <xf numFmtId="11" fontId="23" fillId="0" borderId="27" xfId="0" applyNumberFormat="1" applyFont="1" applyBorder="1" applyAlignment="1">
      <alignment horizontal="center" vertical="center"/>
    </xf>
    <xf numFmtId="2" fontId="23" fillId="0" borderId="26" xfId="0" applyNumberFormat="1" applyFont="1" applyBorder="1" applyAlignment="1">
      <alignment horizontal="center" vertical="center"/>
    </xf>
    <xf numFmtId="0" fontId="23" fillId="0" borderId="27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2" fontId="24" fillId="0" borderId="22" xfId="0" applyNumberFormat="1" applyFont="1" applyBorder="1" applyAlignment="1">
      <alignment horizontal="center" vertical="center"/>
    </xf>
    <xf numFmtId="11" fontId="24" fillId="0" borderId="22" xfId="0" applyNumberFormat="1" applyFont="1" applyBorder="1" applyAlignment="1">
      <alignment horizontal="center" vertical="center"/>
    </xf>
    <xf numFmtId="11" fontId="23" fillId="0" borderId="22" xfId="0" applyNumberFormat="1" applyFont="1" applyBorder="1" applyAlignment="1">
      <alignment horizontal="center" vertical="center"/>
    </xf>
    <xf numFmtId="2" fontId="24" fillId="0" borderId="24" xfId="0" applyNumberFormat="1" applyFont="1" applyBorder="1" applyAlignment="1">
      <alignment horizontal="center"/>
    </xf>
    <xf numFmtId="0" fontId="24" fillId="0" borderId="22" xfId="0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/>
    </xf>
    <xf numFmtId="0" fontId="24" fillId="0" borderId="24" xfId="0" applyFont="1" applyBorder="1" applyAlignment="1">
      <alignment horizontal="center" vertical="center"/>
    </xf>
    <xf numFmtId="2" fontId="24" fillId="0" borderId="0" xfId="0" applyNumberFormat="1" applyFont="1" applyBorder="1" applyAlignment="1">
      <alignment horizontal="center" vertical="center"/>
    </xf>
    <xf numFmtId="11" fontId="24" fillId="0" borderId="0" xfId="0" applyNumberFormat="1" applyFont="1" applyBorder="1" applyAlignment="1">
      <alignment horizontal="center" vertical="center"/>
    </xf>
    <xf numFmtId="11" fontId="23" fillId="0" borderId="0" xfId="0" applyNumberFormat="1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11" fontId="24" fillId="0" borderId="0" xfId="0" applyNumberFormat="1" applyFont="1" applyBorder="1" applyAlignment="1">
      <alignment horizontal="center"/>
    </xf>
    <xf numFmtId="0" fontId="24" fillId="0" borderId="26" xfId="0" applyFont="1" applyBorder="1" applyAlignment="1">
      <alignment horizontal="center" vertical="center"/>
    </xf>
    <xf numFmtId="2" fontId="24" fillId="0" borderId="27" xfId="0" applyNumberFormat="1" applyFont="1" applyBorder="1" applyAlignment="1">
      <alignment horizontal="center" vertical="center"/>
    </xf>
    <xf numFmtId="11" fontId="24" fillId="0" borderId="27" xfId="0" applyNumberFormat="1" applyFont="1" applyBorder="1" applyAlignment="1">
      <alignment horizontal="center" vertical="center"/>
    </xf>
    <xf numFmtId="2" fontId="24" fillId="0" borderId="26" xfId="0" applyNumberFormat="1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11" fontId="25" fillId="0" borderId="0" xfId="0" applyNumberFormat="1" applyFont="1"/>
    <xf numFmtId="0" fontId="25" fillId="0" borderId="0" xfId="0" applyFont="1"/>
    <xf numFmtId="0" fontId="24" fillId="0" borderId="0" xfId="0" applyFont="1"/>
    <xf numFmtId="2" fontId="24" fillId="0" borderId="0" xfId="0" applyNumberFormat="1" applyFont="1" applyAlignment="1">
      <alignment horizontal="center"/>
    </xf>
    <xf numFmtId="11" fontId="24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2" fontId="24" fillId="0" borderId="27" xfId="0" applyNumberFormat="1" applyFont="1" applyBorder="1" applyAlignment="1">
      <alignment horizontal="center"/>
    </xf>
    <xf numFmtId="11" fontId="23" fillId="0" borderId="0" xfId="0" applyNumberFormat="1" applyFont="1" applyAlignment="1">
      <alignment horizontal="center"/>
    </xf>
    <xf numFmtId="11" fontId="23" fillId="0" borderId="27" xfId="0" applyNumberFormat="1" applyFont="1" applyBorder="1" applyAlignment="1">
      <alignment horizontal="center"/>
    </xf>
    <xf numFmtId="4" fontId="24" fillId="0" borderId="0" xfId="0" applyNumberFormat="1" applyFont="1" applyAlignment="1">
      <alignment horizontal="center"/>
    </xf>
    <xf numFmtId="0" fontId="26" fillId="0" borderId="0" xfId="0" applyFont="1" applyBorder="1" applyAlignment="1">
      <alignment vertical="center" wrapText="1"/>
    </xf>
    <xf numFmtId="0" fontId="25" fillId="0" borderId="0" xfId="0" applyFont="1" applyAlignment="1">
      <alignment horizontal="center"/>
    </xf>
    <xf numFmtId="0" fontId="24" fillId="0" borderId="0" xfId="0" applyFont="1" applyBorder="1"/>
    <xf numFmtId="0" fontId="24" fillId="0" borderId="21" xfId="0" applyFont="1" applyBorder="1" applyAlignment="1">
      <alignment horizontal="left"/>
    </xf>
    <xf numFmtId="0" fontId="24" fillId="0" borderId="22" xfId="0" applyFont="1" applyBorder="1" applyAlignment="1">
      <alignment horizontal="center"/>
    </xf>
    <xf numFmtId="2" fontId="24" fillId="0" borderId="22" xfId="0" applyNumberFormat="1" applyFont="1" applyFill="1" applyBorder="1" applyAlignment="1">
      <alignment horizontal="center"/>
    </xf>
    <xf numFmtId="0" fontId="24" fillId="0" borderId="22" xfId="0" applyFont="1" applyFill="1" applyBorder="1" applyAlignment="1">
      <alignment horizontal="center"/>
    </xf>
    <xf numFmtId="11" fontId="23" fillId="0" borderId="22" xfId="0" applyNumberFormat="1" applyFont="1" applyFill="1" applyBorder="1" applyAlignment="1">
      <alignment horizontal="center"/>
    </xf>
    <xf numFmtId="0" fontId="24" fillId="0" borderId="24" xfId="0" applyFont="1" applyBorder="1" applyAlignment="1">
      <alignment horizontal="left"/>
    </xf>
    <xf numFmtId="0" fontId="24" fillId="0" borderId="0" xfId="0" applyFont="1" applyBorder="1" applyAlignment="1">
      <alignment horizontal="center"/>
    </xf>
    <xf numFmtId="2" fontId="24" fillId="0" borderId="0" xfId="0" applyNumberFormat="1" applyFont="1" applyFill="1" applyBorder="1" applyAlignment="1">
      <alignment horizontal="center"/>
    </xf>
    <xf numFmtId="0" fontId="24" fillId="0" borderId="0" xfId="0" applyFont="1" applyFill="1" applyBorder="1" applyAlignment="1">
      <alignment horizontal="center"/>
    </xf>
    <xf numFmtId="11" fontId="23" fillId="0" borderId="0" xfId="0" applyNumberFormat="1" applyFont="1" applyFill="1" applyAlignment="1">
      <alignment horizontal="center"/>
    </xf>
    <xf numFmtId="11" fontId="23" fillId="0" borderId="0" xfId="0" applyNumberFormat="1" applyFont="1" applyFill="1" applyBorder="1" applyAlignment="1">
      <alignment horizontal="center"/>
    </xf>
    <xf numFmtId="11" fontId="24" fillId="0" borderId="0" xfId="0" applyNumberFormat="1" applyFont="1" applyFill="1" applyAlignment="1">
      <alignment horizontal="center"/>
    </xf>
    <xf numFmtId="11" fontId="24" fillId="0" borderId="0" xfId="0" applyNumberFormat="1" applyFont="1" applyFill="1" applyBorder="1" applyAlignment="1">
      <alignment horizontal="center"/>
    </xf>
    <xf numFmtId="0" fontId="24" fillId="0" borderId="26" xfId="0" applyFont="1" applyBorder="1" applyAlignment="1">
      <alignment horizontal="left"/>
    </xf>
    <xf numFmtId="0" fontId="24" fillId="0" borderId="27" xfId="0" applyFont="1" applyBorder="1" applyAlignment="1">
      <alignment horizontal="center"/>
    </xf>
    <xf numFmtId="2" fontId="24" fillId="0" borderId="27" xfId="0" applyNumberFormat="1" applyFont="1" applyFill="1" applyBorder="1" applyAlignment="1">
      <alignment horizontal="center"/>
    </xf>
    <xf numFmtId="0" fontId="24" fillId="0" borderId="27" xfId="0" applyFont="1" applyFill="1" applyBorder="1" applyAlignment="1">
      <alignment horizontal="center"/>
    </xf>
    <xf numFmtId="11" fontId="23" fillId="0" borderId="27" xfId="0" applyNumberFormat="1" applyFont="1" applyFill="1" applyBorder="1" applyAlignment="1">
      <alignment horizontal="center"/>
    </xf>
    <xf numFmtId="0" fontId="24" fillId="0" borderId="0" xfId="0" applyFont="1" applyBorder="1" applyAlignment="1">
      <alignment vertical="center" wrapText="1"/>
    </xf>
    <xf numFmtId="0" fontId="26" fillId="0" borderId="0" xfId="0" applyFont="1" applyAlignment="1">
      <alignment horizontal="center"/>
    </xf>
    <xf numFmtId="1" fontId="27" fillId="0" borderId="0" xfId="0" applyNumberFormat="1" applyFont="1" applyAlignment="1">
      <alignment horizontal="center"/>
    </xf>
    <xf numFmtId="2" fontId="27" fillId="0" borderId="0" xfId="0" applyNumberFormat="1" applyFont="1" applyFill="1" applyAlignment="1">
      <alignment horizontal="center"/>
    </xf>
    <xf numFmtId="2" fontId="27" fillId="0" borderId="0" xfId="0" applyNumberFormat="1" applyFont="1" applyAlignment="1">
      <alignment horizontal="center"/>
    </xf>
    <xf numFmtId="1" fontId="26" fillId="0" borderId="0" xfId="0" applyNumberFormat="1" applyFont="1" applyAlignment="1">
      <alignment horizontal="center"/>
    </xf>
    <xf numFmtId="2" fontId="26" fillId="0" borderId="0" xfId="0" applyNumberFormat="1" applyFont="1" applyFill="1" applyAlignment="1">
      <alignment horizontal="center"/>
    </xf>
    <xf numFmtId="2" fontId="26" fillId="0" borderId="0" xfId="0" applyNumberFormat="1" applyFont="1" applyAlignment="1">
      <alignment horizontal="center"/>
    </xf>
    <xf numFmtId="2" fontId="27" fillId="0" borderId="0" xfId="0" applyNumberFormat="1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6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2" fontId="25" fillId="0" borderId="0" xfId="0" applyNumberFormat="1" applyFont="1" applyAlignment="1">
      <alignment horizontal="center"/>
    </xf>
    <xf numFmtId="0" fontId="27" fillId="0" borderId="0" xfId="0" applyFont="1" applyFill="1" applyAlignment="1">
      <alignment horizontal="center"/>
    </xf>
    <xf numFmtId="0" fontId="27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2" fontId="25" fillId="0" borderId="0" xfId="0" applyNumberFormat="1" applyFont="1" applyFill="1" applyAlignment="1">
      <alignment horizontal="center"/>
    </xf>
    <xf numFmtId="3" fontId="25" fillId="0" borderId="0" xfId="0" applyNumberFormat="1" applyFont="1"/>
    <xf numFmtId="0" fontId="32" fillId="0" borderId="16" xfId="0" applyFont="1" applyBorder="1" applyAlignment="1">
      <alignment horizontal="center" vertical="center"/>
    </xf>
    <xf numFmtId="0" fontId="32" fillId="0" borderId="10" xfId="0" applyFont="1" applyBorder="1" applyAlignment="1">
      <alignment horizontal="center" vertical="center"/>
    </xf>
    <xf numFmtId="0" fontId="32" fillId="0" borderId="17" xfId="0" applyFont="1" applyBorder="1" applyAlignment="1">
      <alignment horizontal="center" vertic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25" fillId="0" borderId="17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27" fillId="0" borderId="0" xfId="0" applyFont="1"/>
    <xf numFmtId="0" fontId="26" fillId="0" borderId="0" xfId="0" applyFont="1"/>
    <xf numFmtId="11" fontId="35" fillId="0" borderId="0" xfId="0" applyNumberFormat="1" applyFont="1" applyAlignment="1">
      <alignment horizontal="center"/>
    </xf>
    <xf numFmtId="0" fontId="35" fillId="0" borderId="0" xfId="0" applyFont="1" applyAlignment="1">
      <alignment horizontal="center"/>
    </xf>
    <xf numFmtId="2" fontId="0" fillId="0" borderId="0" xfId="0" applyNumberFormat="1" applyFill="1"/>
    <xf numFmtId="11" fontId="27" fillId="0" borderId="0" xfId="0" applyNumberFormat="1" applyFont="1" applyFill="1" applyAlignment="1">
      <alignment horizontal="center"/>
    </xf>
    <xf numFmtId="0" fontId="35" fillId="0" borderId="0" xfId="0" applyFont="1" applyFill="1" applyAlignment="1">
      <alignment vertical="center" wrapText="1"/>
    </xf>
    <xf numFmtId="0" fontId="26" fillId="0" borderId="0" xfId="0" applyFont="1" applyFill="1" applyAlignment="1">
      <alignment horizontal="center"/>
    </xf>
    <xf numFmtId="11" fontId="26" fillId="0" borderId="0" xfId="0" applyNumberFormat="1" applyFont="1" applyAlignment="1">
      <alignment horizontal="center"/>
    </xf>
    <xf numFmtId="11" fontId="26" fillId="0" borderId="0" xfId="0" applyNumberFormat="1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26" fillId="0" borderId="0" xfId="0" applyFont="1" applyFill="1" applyAlignment="1">
      <alignment horizontal="center" vertical="center" wrapText="1"/>
    </xf>
    <xf numFmtId="0" fontId="33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27" fillId="0" borderId="0" xfId="0" applyFont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13" xfId="0" applyFont="1" applyBorder="1" applyAlignment="1">
      <alignment horizontal="center" vertical="center"/>
    </xf>
    <xf numFmtId="0" fontId="28" fillId="0" borderId="10" xfId="0" applyFont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0" xfId="0" applyFont="1" applyBorder="1" applyAlignment="1">
      <alignment horizontal="center"/>
    </xf>
    <xf numFmtId="0" fontId="25" fillId="0" borderId="16" xfId="0" applyFont="1" applyBorder="1" applyAlignment="1">
      <alignment horizontal="center"/>
    </xf>
    <xf numFmtId="0" fontId="25" fillId="0" borderId="10" xfId="0" applyFont="1" applyBorder="1" applyAlignment="1">
      <alignment horizontal="center"/>
    </xf>
    <xf numFmtId="0" fontId="32" fillId="0" borderId="11" xfId="0" applyFont="1" applyBorder="1" applyAlignment="1">
      <alignment horizontal="center"/>
    </xf>
    <xf numFmtId="0" fontId="32" fillId="0" borderId="12" xfId="0" applyFont="1" applyBorder="1" applyAlignment="1">
      <alignment horizontal="center"/>
    </xf>
    <xf numFmtId="0" fontId="32" fillId="0" borderId="13" xfId="0" applyFont="1" applyBorder="1" applyAlignment="1">
      <alignment horizontal="center"/>
    </xf>
    <xf numFmtId="0" fontId="32" fillId="0" borderId="16" xfId="0" applyFont="1" applyBorder="1" applyAlignment="1">
      <alignment horizontal="center"/>
    </xf>
    <xf numFmtId="0" fontId="32" fillId="0" borderId="10" xfId="0" applyFont="1" applyBorder="1" applyAlignment="1">
      <alignment horizontal="center"/>
    </xf>
    <xf numFmtId="0" fontId="25" fillId="0" borderId="11" xfId="0" applyFont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33" fillId="0" borderId="18" xfId="0" applyFont="1" applyBorder="1" applyAlignment="1">
      <alignment horizontal="center"/>
    </xf>
    <xf numFmtId="0" fontId="33" fillId="0" borderId="19" xfId="0" applyFont="1" applyBorder="1" applyAlignment="1">
      <alignment horizontal="center"/>
    </xf>
    <xf numFmtId="0" fontId="33" fillId="0" borderId="20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32" fillId="0" borderId="17" xfId="0" applyFont="1" applyBorder="1" applyAlignment="1">
      <alignment horizontal="center"/>
    </xf>
    <xf numFmtId="0" fontId="25" fillId="0" borderId="13" xfId="0" applyFont="1" applyBorder="1" applyAlignment="1">
      <alignment horizontal="center"/>
    </xf>
    <xf numFmtId="0" fontId="28" fillId="0" borderId="0" xfId="0" applyFont="1" applyAlignment="1">
      <alignment horizontal="left"/>
    </xf>
    <xf numFmtId="0" fontId="28" fillId="0" borderId="0" xfId="0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2" fontId="30" fillId="0" borderId="0" xfId="0" applyNumberFormat="1" applyFont="1" applyAlignment="1">
      <alignment horizontal="center"/>
    </xf>
    <xf numFmtId="0" fontId="24" fillId="0" borderId="0" xfId="0" applyFont="1" applyFill="1" applyAlignment="1">
      <alignment horizontal="center" vertical="center" wrapText="1"/>
    </xf>
    <xf numFmtId="0" fontId="24" fillId="0" borderId="22" xfId="0" applyFont="1" applyBorder="1" applyAlignment="1">
      <alignment horizontal="center" vertical="center" wrapText="1"/>
    </xf>
    <xf numFmtId="0" fontId="24" fillId="0" borderId="0" xfId="0" applyFont="1" applyBorder="1" applyAlignment="1">
      <alignment horizontal="center" vertical="center" wrapText="1"/>
    </xf>
    <xf numFmtId="0" fontId="23" fillId="0" borderId="23" xfId="0" applyFont="1" applyBorder="1" applyAlignment="1">
      <alignment horizontal="center" vertical="center" wrapText="1"/>
    </xf>
    <xf numFmtId="0" fontId="23" fillId="0" borderId="25" xfId="0" applyFont="1" applyBorder="1" applyAlignment="1">
      <alignment horizontal="center" vertical="center" wrapText="1"/>
    </xf>
    <xf numFmtId="0" fontId="23" fillId="0" borderId="28" xfId="0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3" fillId="0" borderId="27" xfId="0" applyFont="1" applyBorder="1" applyAlignment="1">
      <alignment horizontal="center" vertical="center" wrapText="1"/>
    </xf>
    <xf numFmtId="0" fontId="23" fillId="0" borderId="0" xfId="0" applyFont="1" applyAlignment="1">
      <alignment horizontal="center"/>
    </xf>
    <xf numFmtId="0" fontId="23" fillId="0" borderId="0" xfId="0" applyFont="1" applyAlignment="1">
      <alignment horizontal="left" vertical="center"/>
    </xf>
    <xf numFmtId="0" fontId="23" fillId="0" borderId="23" xfId="0" applyFont="1" applyBorder="1" applyAlignment="1">
      <alignment horizontal="center" vertical="center"/>
    </xf>
    <xf numFmtId="0" fontId="23" fillId="0" borderId="28" xfId="0" applyFont="1" applyBorder="1" applyAlignment="1">
      <alignment horizontal="center" vertical="center"/>
    </xf>
    <xf numFmtId="0" fontId="24" fillId="0" borderId="22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7" xfId="0" applyFont="1" applyBorder="1" applyAlignment="1">
      <alignment horizontal="center" vertical="center"/>
    </xf>
    <xf numFmtId="0" fontId="24" fillId="0" borderId="23" xfId="0" applyFont="1" applyBorder="1" applyAlignment="1">
      <alignment horizontal="center" vertical="center" wrapText="1"/>
    </xf>
    <xf numFmtId="0" fontId="24" fillId="0" borderId="25" xfId="0" applyFont="1" applyBorder="1" applyAlignment="1">
      <alignment horizontal="center" vertical="center" wrapText="1"/>
    </xf>
    <xf numFmtId="0" fontId="24" fillId="0" borderId="28" xfId="0" applyFont="1" applyBorder="1" applyAlignment="1">
      <alignment horizontal="center" vertical="center" wrapText="1"/>
    </xf>
    <xf numFmtId="0" fontId="23" fillId="0" borderId="27" xfId="0" applyFont="1" applyBorder="1" applyAlignment="1">
      <alignment horizontal="center" vertical="center"/>
    </xf>
    <xf numFmtId="0" fontId="23" fillId="0" borderId="21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/>
    </xf>
    <xf numFmtId="0" fontId="23" fillId="0" borderId="22" xfId="0" applyFont="1" applyBorder="1" applyAlignment="1">
      <alignment horizontal="center" vertical="center"/>
    </xf>
    <xf numFmtId="0" fontId="26" fillId="0" borderId="22" xfId="0" applyFont="1" applyBorder="1" applyAlignment="1">
      <alignment horizontal="center" vertical="center" wrapText="1"/>
    </xf>
    <xf numFmtId="0" fontId="26" fillId="0" borderId="0" xfId="0" applyFont="1" applyBorder="1" applyAlignment="1">
      <alignment horizontal="center" vertical="center" wrapText="1"/>
    </xf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8"/>
  <sheetViews>
    <sheetView zoomScaleNormal="100" workbookViewId="0">
      <selection activeCell="C14" sqref="C14"/>
    </sheetView>
  </sheetViews>
  <sheetFormatPr baseColWidth="10" defaultRowHeight="21" x14ac:dyDescent="0.25"/>
  <cols>
    <col min="1" max="1" width="7.83203125" style="2" bestFit="1" customWidth="1"/>
    <col min="2" max="2" width="15.33203125" style="2" bestFit="1" customWidth="1"/>
    <col min="3" max="3" width="17.33203125" style="2" bestFit="1" customWidth="1"/>
    <col min="4" max="5" width="4.83203125" style="2" bestFit="1" customWidth="1"/>
    <col min="6" max="6" width="22" style="2" bestFit="1" customWidth="1"/>
    <col min="7" max="7" width="21.5" style="2" bestFit="1" customWidth="1"/>
    <col min="8" max="8" width="7.6640625" style="2" bestFit="1" customWidth="1"/>
    <col min="9" max="9" width="8.83203125" style="105" bestFit="1" customWidth="1"/>
    <col min="10" max="10" width="5.83203125" style="105" customWidth="1"/>
    <col min="11" max="11" width="11.33203125" style="9" bestFit="1" customWidth="1"/>
    <col min="12" max="12" width="14" style="3" bestFit="1" customWidth="1"/>
    <col min="13" max="13" width="34.83203125" customWidth="1"/>
    <col min="14" max="14" width="14.5" style="10" customWidth="1"/>
    <col min="15" max="15" width="14" style="10" bestFit="1" customWidth="1"/>
    <col min="16" max="16" width="44.33203125" style="10" customWidth="1"/>
  </cols>
  <sheetData>
    <row r="1" spans="1:16" ht="18" x14ac:dyDescent="0.2">
      <c r="A1" s="111" t="s">
        <v>680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11"/>
      <c r="M1" s="111"/>
      <c r="N1" s="111" t="s">
        <v>681</v>
      </c>
      <c r="O1" s="111"/>
      <c r="P1" s="111"/>
    </row>
    <row r="2" spans="1:16" ht="18" x14ac:dyDescent="0.2">
      <c r="A2" s="83" t="s">
        <v>109</v>
      </c>
      <c r="B2" s="83" t="s">
        <v>108</v>
      </c>
      <c r="C2" s="83" t="s">
        <v>241</v>
      </c>
      <c r="D2" s="83" t="s">
        <v>419</v>
      </c>
      <c r="E2" s="83" t="s">
        <v>420</v>
      </c>
      <c r="F2" s="83" t="s">
        <v>436</v>
      </c>
      <c r="G2" s="83" t="s">
        <v>435</v>
      </c>
      <c r="H2" s="83" t="s">
        <v>242</v>
      </c>
      <c r="I2" s="72" t="s">
        <v>433</v>
      </c>
      <c r="J2" s="72" t="s">
        <v>434</v>
      </c>
      <c r="K2" s="72" t="s">
        <v>408</v>
      </c>
      <c r="L2" s="106" t="s">
        <v>432</v>
      </c>
      <c r="M2" s="83" t="s">
        <v>431</v>
      </c>
      <c r="N2" s="72" t="s">
        <v>682</v>
      </c>
      <c r="O2" s="83" t="s">
        <v>683</v>
      </c>
      <c r="P2" s="83" t="s">
        <v>684</v>
      </c>
    </row>
    <row r="3" spans="1:16" ht="18" x14ac:dyDescent="0.2">
      <c r="A3" s="108">
        <v>1</v>
      </c>
      <c r="B3" s="108">
        <v>207802552</v>
      </c>
      <c r="C3" s="108" t="s">
        <v>110</v>
      </c>
      <c r="D3" s="70" t="s">
        <v>245</v>
      </c>
      <c r="E3" s="70" t="s">
        <v>244</v>
      </c>
      <c r="F3" s="108" t="s">
        <v>146</v>
      </c>
      <c r="G3" s="108" t="s">
        <v>146</v>
      </c>
      <c r="H3" s="76">
        <v>0.18679999999999999</v>
      </c>
      <c r="I3" s="76">
        <v>0.15690000000000001</v>
      </c>
      <c r="J3" s="76">
        <v>1.55E-2</v>
      </c>
      <c r="K3" s="76">
        <f>EXP(I3)</f>
        <v>1.1698786201893066</v>
      </c>
      <c r="L3" s="109">
        <v>3.6010000000000003E-24</v>
      </c>
      <c r="M3" s="109" t="s">
        <v>678</v>
      </c>
      <c r="N3" s="76">
        <v>0.15690000000000001</v>
      </c>
      <c r="O3" s="109">
        <v>3.6010000000000003E-24</v>
      </c>
      <c r="P3" s="110" t="s">
        <v>678</v>
      </c>
    </row>
    <row r="4" spans="1:16" ht="18" x14ac:dyDescent="0.2">
      <c r="A4" s="108">
        <v>2</v>
      </c>
      <c r="B4" s="108">
        <v>127892810</v>
      </c>
      <c r="C4" s="108" t="s">
        <v>111</v>
      </c>
      <c r="D4" s="70" t="s">
        <v>244</v>
      </c>
      <c r="E4" s="70" t="s">
        <v>243</v>
      </c>
      <c r="F4" s="108" t="s">
        <v>158</v>
      </c>
      <c r="G4" s="108" t="s">
        <v>437</v>
      </c>
      <c r="H4" s="76">
        <v>0.40670000000000001</v>
      </c>
      <c r="I4" s="76">
        <v>-0.18140000000000001</v>
      </c>
      <c r="J4" s="76">
        <v>1.2999999999999999E-2</v>
      </c>
      <c r="K4" s="76">
        <f t="shared" ref="K4:K31" si="0">EXP(I4)</f>
        <v>0.83410165129824021</v>
      </c>
      <c r="L4" s="109">
        <v>2.05E-44</v>
      </c>
      <c r="M4" s="109" t="s">
        <v>678</v>
      </c>
      <c r="N4" s="76">
        <v>-0.18140000000000001</v>
      </c>
      <c r="O4" s="109">
        <v>2.05E-44</v>
      </c>
      <c r="P4" s="110" t="s">
        <v>678</v>
      </c>
    </row>
    <row r="5" spans="1:16" ht="18" x14ac:dyDescent="0.2">
      <c r="A5" s="108">
        <v>2</v>
      </c>
      <c r="B5" s="108">
        <v>233981912</v>
      </c>
      <c r="C5" s="108" t="s">
        <v>112</v>
      </c>
      <c r="D5" s="70" t="s">
        <v>244</v>
      </c>
      <c r="E5" s="70" t="s">
        <v>246</v>
      </c>
      <c r="F5" s="108" t="s">
        <v>48</v>
      </c>
      <c r="G5" s="108" t="s">
        <v>437</v>
      </c>
      <c r="H5" s="76">
        <f>1-0.7774</f>
        <v>0.22260000000000002</v>
      </c>
      <c r="I5" s="76">
        <v>9.3899999999999997E-2</v>
      </c>
      <c r="J5" s="76">
        <v>1.5900000000000001E-2</v>
      </c>
      <c r="K5" s="76">
        <f t="shared" si="0"/>
        <v>1.0984498954351976</v>
      </c>
      <c r="L5" s="109">
        <v>3.4229999999999999E-9</v>
      </c>
      <c r="M5" s="109" t="s">
        <v>678</v>
      </c>
      <c r="N5" s="76">
        <v>9.3899999999999997E-2</v>
      </c>
      <c r="O5" s="109">
        <v>3.4229999999999999E-9</v>
      </c>
      <c r="P5" s="110" t="s">
        <v>678</v>
      </c>
    </row>
    <row r="6" spans="1:16" ht="18" x14ac:dyDescent="0.2">
      <c r="A6" s="108">
        <v>4</v>
      </c>
      <c r="B6" s="108">
        <v>11711232</v>
      </c>
      <c r="C6" s="108" t="s">
        <v>113</v>
      </c>
      <c r="D6" s="70" t="s">
        <v>243</v>
      </c>
      <c r="E6" s="70" t="s">
        <v>246</v>
      </c>
      <c r="F6" s="108" t="s">
        <v>13</v>
      </c>
      <c r="G6" s="108" t="s">
        <v>437</v>
      </c>
      <c r="H6" s="76">
        <v>0.2843</v>
      </c>
      <c r="I6" s="76">
        <v>5.2900000000000003E-2</v>
      </c>
      <c r="J6" s="76">
        <v>1.34E-2</v>
      </c>
      <c r="K6" s="76">
        <f t="shared" si="0"/>
        <v>1.0543242074268164</v>
      </c>
      <c r="L6" s="109">
        <v>7.7100000000000004E-5</v>
      </c>
      <c r="M6" s="109" t="s">
        <v>678</v>
      </c>
      <c r="N6" s="75">
        <v>6.7658650000000001E-2</v>
      </c>
      <c r="O6" s="110">
        <v>2.8600000000000001E-8</v>
      </c>
      <c r="P6" s="108" t="s">
        <v>645</v>
      </c>
    </row>
    <row r="7" spans="1:16" ht="18" x14ac:dyDescent="0.2">
      <c r="A7" s="108">
        <v>5</v>
      </c>
      <c r="B7" s="108">
        <v>88223420</v>
      </c>
      <c r="C7" s="108" t="s">
        <v>114</v>
      </c>
      <c r="D7" s="70" t="s">
        <v>245</v>
      </c>
      <c r="E7" s="70" t="s">
        <v>246</v>
      </c>
      <c r="F7" s="108" t="s">
        <v>61</v>
      </c>
      <c r="G7" s="108" t="s">
        <v>437</v>
      </c>
      <c r="H7" s="76">
        <f>1-0.6105</f>
        <v>0.38949999999999996</v>
      </c>
      <c r="I7" s="76">
        <v>6.0900000000000003E-2</v>
      </c>
      <c r="J7" s="76">
        <v>1.2999999999999999E-2</v>
      </c>
      <c r="K7" s="76">
        <f t="shared" si="0"/>
        <v>1.062792629610094</v>
      </c>
      <c r="L7" s="109">
        <v>2.8439999999999998E-6</v>
      </c>
      <c r="M7" s="109" t="s">
        <v>678</v>
      </c>
      <c r="N7" s="75">
        <v>7.2570689999999993E-2</v>
      </c>
      <c r="O7" s="110">
        <v>3.2000000000000002E-8</v>
      </c>
      <c r="P7" s="108" t="s">
        <v>644</v>
      </c>
    </row>
    <row r="8" spans="1:16" ht="18" x14ac:dyDescent="0.2">
      <c r="A8" s="108">
        <v>6</v>
      </c>
      <c r="B8" s="108">
        <v>32578530</v>
      </c>
      <c r="C8" s="108" t="s">
        <v>115</v>
      </c>
      <c r="D8" s="70" t="s">
        <v>245</v>
      </c>
      <c r="E8" s="70" t="s">
        <v>244</v>
      </c>
      <c r="F8" s="108" t="s">
        <v>219</v>
      </c>
      <c r="G8" s="108" t="s">
        <v>437</v>
      </c>
      <c r="H8" s="76">
        <f>1-0.7297</f>
        <v>0.27029999999999998</v>
      </c>
      <c r="I8" s="76">
        <v>-9.6199999999999994E-2</v>
      </c>
      <c r="J8" s="76">
        <v>1.4500000000000001E-2</v>
      </c>
      <c r="K8" s="76">
        <f t="shared" si="0"/>
        <v>0.90828234143356146</v>
      </c>
      <c r="L8" s="109">
        <v>3.6659999999999999E-11</v>
      </c>
      <c r="M8" s="109" t="s">
        <v>678</v>
      </c>
      <c r="N8" s="76">
        <v>-9.6199999999999994E-2</v>
      </c>
      <c r="O8" s="110">
        <v>3.67E-11</v>
      </c>
      <c r="P8" s="110" t="s">
        <v>678</v>
      </c>
    </row>
    <row r="9" spans="1:16" ht="18" x14ac:dyDescent="0.2">
      <c r="A9" s="108">
        <v>6</v>
      </c>
      <c r="B9" s="108">
        <v>47431284</v>
      </c>
      <c r="C9" s="108" t="s">
        <v>116</v>
      </c>
      <c r="D9" s="70" t="s">
        <v>245</v>
      </c>
      <c r="E9" s="70" t="s">
        <v>244</v>
      </c>
      <c r="F9" s="108" t="s">
        <v>147</v>
      </c>
      <c r="G9" s="108" t="s">
        <v>437</v>
      </c>
      <c r="H9" s="76">
        <f>1-0.7198</f>
        <v>0.2802</v>
      </c>
      <c r="I9" s="76">
        <v>-8.7300000000000003E-2</v>
      </c>
      <c r="J9" s="76">
        <v>1.35E-2</v>
      </c>
      <c r="K9" s="76">
        <f t="shared" si="0"/>
        <v>0.91640213375080692</v>
      </c>
      <c r="L9" s="109">
        <v>1.163E-10</v>
      </c>
      <c r="M9" s="109" t="s">
        <v>678</v>
      </c>
      <c r="N9" s="76">
        <v>-8.7300000000000003E-2</v>
      </c>
      <c r="O9" s="110">
        <v>1.16E-10</v>
      </c>
      <c r="P9" s="110" t="s">
        <v>678</v>
      </c>
    </row>
    <row r="10" spans="1:16" ht="18" x14ac:dyDescent="0.2">
      <c r="A10" s="108">
        <v>7</v>
      </c>
      <c r="B10" s="108">
        <v>37841534</v>
      </c>
      <c r="C10" s="108" t="s">
        <v>430</v>
      </c>
      <c r="D10" s="70" t="s">
        <v>245</v>
      </c>
      <c r="E10" s="70" t="s">
        <v>246</v>
      </c>
      <c r="F10" s="108" t="s">
        <v>9</v>
      </c>
      <c r="G10" s="108" t="s">
        <v>437</v>
      </c>
      <c r="H10" s="76">
        <f>1-0.6445</f>
        <v>0.35550000000000004</v>
      </c>
      <c r="I10" s="76">
        <v>6.3799999999999996E-2</v>
      </c>
      <c r="J10" s="76">
        <v>1.2500000000000001E-2</v>
      </c>
      <c r="K10" s="76">
        <f t="shared" si="0"/>
        <v>1.0658792016021796</v>
      </c>
      <c r="L10" s="109">
        <v>3.368E-7</v>
      </c>
      <c r="M10" s="109" t="s">
        <v>678</v>
      </c>
      <c r="N10" s="75">
        <v>7.2570689999999993E-2</v>
      </c>
      <c r="O10" s="110">
        <v>4.8E-9</v>
      </c>
      <c r="P10" s="108" t="s">
        <v>644</v>
      </c>
    </row>
    <row r="11" spans="1:16" ht="18" x14ac:dyDescent="0.2">
      <c r="A11" s="108">
        <v>7</v>
      </c>
      <c r="B11" s="108">
        <v>100091795</v>
      </c>
      <c r="C11" s="108" t="s">
        <v>117</v>
      </c>
      <c r="D11" s="70" t="s">
        <v>244</v>
      </c>
      <c r="E11" s="70" t="s">
        <v>243</v>
      </c>
      <c r="F11" s="108" t="s">
        <v>177</v>
      </c>
      <c r="G11" s="108" t="s">
        <v>176</v>
      </c>
      <c r="H11" s="76">
        <v>0.30280000000000001</v>
      </c>
      <c r="I11" s="76">
        <v>8.2299999999999998E-2</v>
      </c>
      <c r="J11" s="76">
        <v>1.34E-2</v>
      </c>
      <c r="K11" s="76">
        <f t="shared" si="0"/>
        <v>1.0857814954228944</v>
      </c>
      <c r="L11" s="109">
        <v>9.2580000000000005E-10</v>
      </c>
      <c r="M11" s="109" t="s">
        <v>678</v>
      </c>
      <c r="N11" s="76">
        <v>8.2299999999999998E-2</v>
      </c>
      <c r="O11" s="109">
        <v>9.2580000000000005E-10</v>
      </c>
      <c r="P11" s="110" t="s">
        <v>678</v>
      </c>
    </row>
    <row r="12" spans="1:16" ht="18" x14ac:dyDescent="0.2">
      <c r="A12" s="108">
        <v>7</v>
      </c>
      <c r="B12" s="108">
        <v>143107876</v>
      </c>
      <c r="C12" s="108" t="s">
        <v>118</v>
      </c>
      <c r="D12" s="70" t="s">
        <v>244</v>
      </c>
      <c r="E12" s="70" t="s">
        <v>243</v>
      </c>
      <c r="F12" s="108" t="s">
        <v>169</v>
      </c>
      <c r="G12" s="108" t="s">
        <v>437</v>
      </c>
      <c r="H12" s="76">
        <v>0.1973</v>
      </c>
      <c r="I12" s="76">
        <v>9.9599999999999994E-2</v>
      </c>
      <c r="J12" s="76">
        <v>1.5599999999999999E-2</v>
      </c>
      <c r="K12" s="76">
        <f t="shared" si="0"/>
        <v>1.1047289381103036</v>
      </c>
      <c r="L12" s="109">
        <v>1.5240000000000001E-10</v>
      </c>
      <c r="M12" s="109" t="s">
        <v>678</v>
      </c>
      <c r="N12" s="76">
        <v>9.9599999999999994E-2</v>
      </c>
      <c r="O12" s="109">
        <v>1.5240000000000001E-10</v>
      </c>
      <c r="P12" s="110" t="s">
        <v>678</v>
      </c>
    </row>
    <row r="13" spans="1:16" ht="18" x14ac:dyDescent="0.2">
      <c r="A13" s="108">
        <v>8</v>
      </c>
      <c r="B13" s="108">
        <v>27219987</v>
      </c>
      <c r="C13" s="108" t="s">
        <v>120</v>
      </c>
      <c r="D13" s="70" t="s">
        <v>244</v>
      </c>
      <c r="E13" s="70" t="s">
        <v>243</v>
      </c>
      <c r="F13" s="108" t="s">
        <v>143</v>
      </c>
      <c r="G13" s="108" t="s">
        <v>437</v>
      </c>
      <c r="H13" s="76">
        <v>0.3669</v>
      </c>
      <c r="I13" s="76">
        <v>-9.6199999999999994E-2</v>
      </c>
      <c r="J13" s="76">
        <v>1.2800000000000001E-2</v>
      </c>
      <c r="K13" s="76">
        <f t="shared" si="0"/>
        <v>0.90828234143356146</v>
      </c>
      <c r="L13" s="109">
        <v>6.2969999999999996E-14</v>
      </c>
      <c r="M13" s="109" t="s">
        <v>678</v>
      </c>
      <c r="N13" s="76">
        <v>-9.6199999999999994E-2</v>
      </c>
      <c r="O13" s="109">
        <v>6.2969999999999996E-14</v>
      </c>
      <c r="P13" s="110" t="s">
        <v>678</v>
      </c>
    </row>
    <row r="14" spans="1:16" ht="18" x14ac:dyDescent="0.2">
      <c r="A14" s="108">
        <v>8</v>
      </c>
      <c r="B14" s="108">
        <v>27467686</v>
      </c>
      <c r="C14" s="108" t="s">
        <v>121</v>
      </c>
      <c r="D14" s="70" t="s">
        <v>244</v>
      </c>
      <c r="E14" s="70" t="s">
        <v>243</v>
      </c>
      <c r="F14" s="108" t="s">
        <v>141</v>
      </c>
      <c r="G14" s="108" t="s">
        <v>437</v>
      </c>
      <c r="H14" s="76">
        <f>1-0.6127</f>
        <v>0.38729999999999998</v>
      </c>
      <c r="I14" s="76">
        <v>-0.13200000000000001</v>
      </c>
      <c r="J14" s="76">
        <v>1.2999999999999999E-2</v>
      </c>
      <c r="K14" s="76">
        <f t="shared" si="0"/>
        <v>0.87634099507937324</v>
      </c>
      <c r="L14" s="109">
        <v>4.6339999999999997E-24</v>
      </c>
      <c r="M14" s="109" t="s">
        <v>678</v>
      </c>
      <c r="N14" s="76">
        <v>-0.13200000000000001</v>
      </c>
      <c r="O14" s="109">
        <v>4.6339999999999997E-24</v>
      </c>
      <c r="P14" s="110" t="s">
        <v>678</v>
      </c>
    </row>
    <row r="15" spans="1:16" ht="18" x14ac:dyDescent="0.2">
      <c r="A15" s="108">
        <v>10</v>
      </c>
      <c r="B15" s="108">
        <v>11720308</v>
      </c>
      <c r="C15" s="108" t="s">
        <v>122</v>
      </c>
      <c r="D15" s="70" t="s">
        <v>245</v>
      </c>
      <c r="E15" s="70" t="s">
        <v>246</v>
      </c>
      <c r="F15" s="108" t="s">
        <v>59</v>
      </c>
      <c r="G15" s="108" t="s">
        <v>437</v>
      </c>
      <c r="H15" s="76">
        <f>1-0.6103</f>
        <v>0.38970000000000005</v>
      </c>
      <c r="I15" s="76">
        <v>-7.5700000000000003E-2</v>
      </c>
      <c r="J15" s="76">
        <v>1.2699999999999999E-2</v>
      </c>
      <c r="K15" s="76">
        <f t="shared" si="0"/>
        <v>0.92709429313225034</v>
      </c>
      <c r="L15" s="109">
        <v>1.7999999999999999E-11</v>
      </c>
      <c r="M15" s="109" t="s">
        <v>678</v>
      </c>
      <c r="N15" s="76">
        <v>-7.5700000000000003E-2</v>
      </c>
      <c r="O15" s="109">
        <v>1.7999999999999999E-11</v>
      </c>
      <c r="P15" s="110" t="s">
        <v>678</v>
      </c>
    </row>
    <row r="16" spans="1:16" ht="18" x14ac:dyDescent="0.2">
      <c r="A16" s="108">
        <v>11</v>
      </c>
      <c r="B16" s="108">
        <v>47380340</v>
      </c>
      <c r="C16" s="108" t="s">
        <v>124</v>
      </c>
      <c r="D16" s="70" t="s">
        <v>243</v>
      </c>
      <c r="E16" s="70" t="s">
        <v>246</v>
      </c>
      <c r="F16" s="108" t="s">
        <v>188</v>
      </c>
      <c r="G16" s="108" t="s">
        <v>437</v>
      </c>
      <c r="H16" s="76">
        <f>1-0.5524</f>
        <v>0.4476</v>
      </c>
      <c r="I16" s="76">
        <v>8.8700000000000001E-2</v>
      </c>
      <c r="J16" s="76">
        <v>1.23E-2</v>
      </c>
      <c r="K16" s="76">
        <f t="shared" si="0"/>
        <v>1.0927527813131432</v>
      </c>
      <c r="L16" s="109">
        <v>5.4620000000000004E-13</v>
      </c>
      <c r="M16" s="109" t="s">
        <v>678</v>
      </c>
      <c r="N16" s="76">
        <v>8.8700000000000001E-2</v>
      </c>
      <c r="O16" s="109">
        <v>5.4620000000000004E-13</v>
      </c>
      <c r="P16" s="110" t="s">
        <v>678</v>
      </c>
    </row>
    <row r="17" spans="1:16" ht="18" x14ac:dyDescent="0.2">
      <c r="A17" s="108">
        <v>11</v>
      </c>
      <c r="B17" s="108">
        <v>59936926</v>
      </c>
      <c r="C17" s="108" t="s">
        <v>125</v>
      </c>
      <c r="D17" s="70" t="s">
        <v>245</v>
      </c>
      <c r="E17" s="70" t="s">
        <v>244</v>
      </c>
      <c r="F17" s="108" t="s">
        <v>154</v>
      </c>
      <c r="G17" s="108" t="s">
        <v>437</v>
      </c>
      <c r="H17" s="76">
        <f>1-0.6088</f>
        <v>0.39119999999999999</v>
      </c>
      <c r="I17" s="76">
        <v>0.113</v>
      </c>
      <c r="J17" s="76">
        <v>1.2500000000000001E-2</v>
      </c>
      <c r="K17" s="76">
        <f t="shared" si="0"/>
        <v>1.119631932948586</v>
      </c>
      <c r="L17" s="109">
        <v>1.913E-19</v>
      </c>
      <c r="M17" s="109" t="s">
        <v>678</v>
      </c>
      <c r="N17" s="76">
        <v>0.113</v>
      </c>
      <c r="O17" s="109">
        <v>1.913E-19</v>
      </c>
      <c r="P17" s="110" t="s">
        <v>678</v>
      </c>
    </row>
    <row r="18" spans="1:16" ht="18" x14ac:dyDescent="0.2">
      <c r="A18" s="108">
        <v>11</v>
      </c>
      <c r="B18" s="108">
        <v>85868640</v>
      </c>
      <c r="C18" s="108" t="s">
        <v>126</v>
      </c>
      <c r="D18" s="70" t="s">
        <v>244</v>
      </c>
      <c r="E18" s="70" t="s">
        <v>243</v>
      </c>
      <c r="F18" s="108" t="s">
        <v>166</v>
      </c>
      <c r="G18" s="108" t="s">
        <v>437</v>
      </c>
      <c r="H18" s="76">
        <v>0.35899999999999999</v>
      </c>
      <c r="I18" s="76">
        <v>0.13039999999999999</v>
      </c>
      <c r="J18" s="76">
        <v>1.26E-2</v>
      </c>
      <c r="K18" s="76">
        <f t="shared" si="0"/>
        <v>1.1392840057963711</v>
      </c>
      <c r="L18" s="109">
        <v>6.0320000000000004E-25</v>
      </c>
      <c r="M18" s="109" t="s">
        <v>678</v>
      </c>
      <c r="N18" s="76">
        <v>0.13039999999999999</v>
      </c>
      <c r="O18" s="109">
        <v>6.0320000000000004E-25</v>
      </c>
      <c r="P18" s="110" t="s">
        <v>678</v>
      </c>
    </row>
    <row r="19" spans="1:16" ht="18" x14ac:dyDescent="0.2">
      <c r="A19" s="108">
        <v>11</v>
      </c>
      <c r="B19" s="108">
        <v>121435587</v>
      </c>
      <c r="C19" s="108" t="s">
        <v>123</v>
      </c>
      <c r="D19" s="70" t="s">
        <v>244</v>
      </c>
      <c r="E19" s="70" t="s">
        <v>243</v>
      </c>
      <c r="F19" s="108" t="s">
        <v>1</v>
      </c>
      <c r="G19" s="108" t="s">
        <v>437</v>
      </c>
      <c r="H19" s="76">
        <f>1-0.9599</f>
        <v>4.0100000000000025E-2</v>
      </c>
      <c r="I19" s="76">
        <v>-0.2203</v>
      </c>
      <c r="J19" s="76">
        <v>3.15E-2</v>
      </c>
      <c r="K19" s="76">
        <f t="shared" si="0"/>
        <v>0.80227807843282462</v>
      </c>
      <c r="L19" s="109">
        <v>2.8830000000000001E-12</v>
      </c>
      <c r="M19" s="109" t="s">
        <v>678</v>
      </c>
      <c r="N19" s="76">
        <v>-0.2203</v>
      </c>
      <c r="O19" s="109">
        <v>2.8830000000000001E-12</v>
      </c>
      <c r="P19" s="110" t="s">
        <v>678</v>
      </c>
    </row>
    <row r="20" spans="1:16" ht="18" x14ac:dyDescent="0.2">
      <c r="A20" s="108">
        <v>14</v>
      </c>
      <c r="B20" s="108">
        <v>53391680</v>
      </c>
      <c r="C20" s="108" t="s">
        <v>127</v>
      </c>
      <c r="D20" s="70" t="s">
        <v>245</v>
      </c>
      <c r="E20" s="70" t="s">
        <v>246</v>
      </c>
      <c r="F20" s="108" t="s">
        <v>178</v>
      </c>
      <c r="G20" s="108" t="s">
        <v>437</v>
      </c>
      <c r="H20" s="76">
        <f>1-0.9074</f>
        <v>9.2600000000000016E-2</v>
      </c>
      <c r="I20" s="76">
        <v>-0.12790000000000001</v>
      </c>
      <c r="J20" s="76">
        <v>2.1100000000000001E-2</v>
      </c>
      <c r="K20" s="76">
        <f t="shared" si="0"/>
        <v>0.87994136888197183</v>
      </c>
      <c r="L20" s="109">
        <v>1.424E-9</v>
      </c>
      <c r="M20" s="109" t="s">
        <v>678</v>
      </c>
      <c r="N20" s="76">
        <v>-0.12790000000000001</v>
      </c>
      <c r="O20" s="109">
        <v>1.424E-9</v>
      </c>
      <c r="P20" s="110" t="s">
        <v>678</v>
      </c>
    </row>
    <row r="21" spans="1:16" ht="18" x14ac:dyDescent="0.2">
      <c r="A21" s="108">
        <v>14</v>
      </c>
      <c r="B21" s="108">
        <v>92932828</v>
      </c>
      <c r="C21" s="108" t="s">
        <v>128</v>
      </c>
      <c r="D21" s="70" t="s">
        <v>244</v>
      </c>
      <c r="E21" s="70" t="s">
        <v>243</v>
      </c>
      <c r="F21" s="108" t="s">
        <v>187</v>
      </c>
      <c r="G21" s="108" t="s">
        <v>437</v>
      </c>
      <c r="H21" s="76">
        <f>1-0.7789</f>
        <v>0.22109999999999996</v>
      </c>
      <c r="I21" s="76">
        <v>-8.6099999999999996E-2</v>
      </c>
      <c r="J21" s="76">
        <v>1.49E-2</v>
      </c>
      <c r="K21" s="76">
        <f t="shared" si="0"/>
        <v>0.91750247638484717</v>
      </c>
      <c r="L21" s="109">
        <v>7.354E-9</v>
      </c>
      <c r="M21" s="109" t="s">
        <v>678</v>
      </c>
      <c r="N21" s="76">
        <v>-8.6099999999999996E-2</v>
      </c>
      <c r="O21" s="109">
        <v>7.354E-9</v>
      </c>
      <c r="P21" s="110" t="s">
        <v>678</v>
      </c>
    </row>
    <row r="22" spans="1:16" ht="18" x14ac:dyDescent="0.2">
      <c r="A22" s="108">
        <v>15</v>
      </c>
      <c r="B22" s="108">
        <v>59045774</v>
      </c>
      <c r="C22" s="108" t="s">
        <v>129</v>
      </c>
      <c r="D22" s="70" t="s">
        <v>245</v>
      </c>
      <c r="E22" s="70" t="s">
        <v>246</v>
      </c>
      <c r="F22" s="108" t="s">
        <v>181</v>
      </c>
      <c r="G22" s="108" t="s">
        <v>437</v>
      </c>
      <c r="H22" s="76">
        <f>1-0.7049</f>
        <v>0.29510000000000003</v>
      </c>
      <c r="I22" s="76">
        <v>7.2570689999999993E-2</v>
      </c>
      <c r="J22" s="76">
        <v>1.34E-2</v>
      </c>
      <c r="K22" s="76">
        <f t="shared" si="0"/>
        <v>1.0752688141560909</v>
      </c>
      <c r="L22" s="109">
        <v>6.7999999999999997E-9</v>
      </c>
      <c r="M22" s="109" t="s">
        <v>678</v>
      </c>
      <c r="N22" s="76">
        <v>7.2570689999999993E-2</v>
      </c>
      <c r="O22" s="109">
        <v>6.7999999999999997E-9</v>
      </c>
      <c r="P22" s="110" t="s">
        <v>678</v>
      </c>
    </row>
    <row r="23" spans="1:16" ht="18" x14ac:dyDescent="0.2">
      <c r="A23" s="108">
        <v>16</v>
      </c>
      <c r="B23" s="108">
        <v>19808163</v>
      </c>
      <c r="C23" s="108" t="s">
        <v>130</v>
      </c>
      <c r="D23" s="70" t="s">
        <v>244</v>
      </c>
      <c r="E23" s="70" t="s">
        <v>243</v>
      </c>
      <c r="F23" s="108" t="s">
        <v>201</v>
      </c>
      <c r="G23" s="108" t="s">
        <v>437</v>
      </c>
      <c r="H23" s="76">
        <f>1-0.8198</f>
        <v>0.18020000000000003</v>
      </c>
      <c r="I23" s="76">
        <v>-8.5000000000000006E-2</v>
      </c>
      <c r="J23" s="76">
        <v>1.5900000000000001E-2</v>
      </c>
      <c r="K23" s="76">
        <f t="shared" si="0"/>
        <v>0.91851228440145738</v>
      </c>
      <c r="L23" s="109">
        <v>2.4E-8</v>
      </c>
      <c r="M23" s="109" t="s">
        <v>678</v>
      </c>
      <c r="N23" s="76">
        <v>-8.5000000000000006E-2</v>
      </c>
      <c r="O23" s="109">
        <v>2.4E-8</v>
      </c>
      <c r="P23" s="110" t="s">
        <v>678</v>
      </c>
    </row>
    <row r="24" spans="1:16" ht="18" x14ac:dyDescent="0.2">
      <c r="A24" s="108">
        <v>16</v>
      </c>
      <c r="B24" s="108">
        <v>81942028</v>
      </c>
      <c r="C24" s="108" t="s">
        <v>131</v>
      </c>
      <c r="D24" s="70" t="s">
        <v>244</v>
      </c>
      <c r="E24" s="70" t="s">
        <v>246</v>
      </c>
      <c r="F24" s="108" t="s">
        <v>0</v>
      </c>
      <c r="G24" s="108" t="s">
        <v>0</v>
      </c>
      <c r="H24" s="76">
        <f>1-0.9923</f>
        <v>7.7000000000000401E-3</v>
      </c>
      <c r="I24" s="76">
        <v>0.27010000000000001</v>
      </c>
      <c r="J24" s="76">
        <v>0.1017</v>
      </c>
      <c r="K24" s="76">
        <f t="shared" si="0"/>
        <v>1.3100954537283613</v>
      </c>
      <c r="L24" s="109">
        <v>7.9220000000000002E-3</v>
      </c>
      <c r="M24" s="109" t="s">
        <v>678</v>
      </c>
      <c r="N24" s="75">
        <v>0.38566250000000002</v>
      </c>
      <c r="O24" s="110">
        <v>5.38E-10</v>
      </c>
      <c r="P24" s="108" t="s">
        <v>685</v>
      </c>
    </row>
    <row r="25" spans="1:16" ht="18" x14ac:dyDescent="0.2">
      <c r="A25" s="108">
        <v>17</v>
      </c>
      <c r="B25" s="108">
        <v>44353222</v>
      </c>
      <c r="C25" s="108" t="s">
        <v>132</v>
      </c>
      <c r="D25" s="70" t="s">
        <v>243</v>
      </c>
      <c r="E25" s="70" t="s">
        <v>246</v>
      </c>
      <c r="F25" s="108" t="s">
        <v>10</v>
      </c>
      <c r="G25" s="108" t="s">
        <v>437</v>
      </c>
      <c r="H25" s="76">
        <f>1-0.8522</f>
        <v>0.14780000000000004</v>
      </c>
      <c r="I25" s="76">
        <v>6.8699999999999997E-2</v>
      </c>
      <c r="J25" s="76">
        <v>2.58E-2</v>
      </c>
      <c r="K25" s="76">
        <f t="shared" si="0"/>
        <v>1.07111482649541</v>
      </c>
      <c r="L25" s="109">
        <v>7.8899999999999994E-3</v>
      </c>
      <c r="M25" s="109" t="s">
        <v>678</v>
      </c>
      <c r="N25" s="75">
        <v>0.31471070000000001</v>
      </c>
      <c r="O25" s="110">
        <v>5.7999999999999998E-9</v>
      </c>
      <c r="P25" s="108" t="s">
        <v>646</v>
      </c>
    </row>
    <row r="26" spans="1:16" ht="18" x14ac:dyDescent="0.2">
      <c r="A26" s="108">
        <v>17</v>
      </c>
      <c r="B26" s="108">
        <v>61538148</v>
      </c>
      <c r="C26" s="108" t="s">
        <v>133</v>
      </c>
      <c r="D26" s="70" t="s">
        <v>245</v>
      </c>
      <c r="E26" s="70" t="s">
        <v>246</v>
      </c>
      <c r="F26" s="108" t="s">
        <v>395</v>
      </c>
      <c r="G26" s="108" t="s">
        <v>437</v>
      </c>
      <c r="H26" s="76">
        <v>1.9900000000000001E-2</v>
      </c>
      <c r="I26" s="76">
        <v>0.26236429999999999</v>
      </c>
      <c r="J26" s="76">
        <v>4.82E-2</v>
      </c>
      <c r="K26" s="76">
        <f t="shared" si="0"/>
        <v>1.3000000461922625</v>
      </c>
      <c r="L26" s="109">
        <v>5.3000000000000003E-9</v>
      </c>
      <c r="M26" s="109" t="s">
        <v>678</v>
      </c>
      <c r="N26" s="76">
        <v>0.26236429999999999</v>
      </c>
      <c r="O26" s="109">
        <v>5.3000000000000003E-9</v>
      </c>
      <c r="P26" s="110" t="s">
        <v>678</v>
      </c>
    </row>
    <row r="27" spans="1:16" ht="18" x14ac:dyDescent="0.2">
      <c r="A27" s="108">
        <v>19</v>
      </c>
      <c r="B27" s="108">
        <v>1056492</v>
      </c>
      <c r="C27" s="108" t="s">
        <v>134</v>
      </c>
      <c r="D27" s="70" t="s">
        <v>244</v>
      </c>
      <c r="E27" s="70" t="s">
        <v>246</v>
      </c>
      <c r="F27" s="108" t="s">
        <v>149</v>
      </c>
      <c r="G27" s="108" t="s">
        <v>149</v>
      </c>
      <c r="H27" s="76">
        <f>1-0.8177</f>
        <v>0.18230000000000002</v>
      </c>
      <c r="I27" s="76">
        <v>-0.1363</v>
      </c>
      <c r="J27" s="76">
        <v>1.67E-2</v>
      </c>
      <c r="K27" s="76">
        <f t="shared" si="0"/>
        <v>0.87258081897296369</v>
      </c>
      <c r="L27" s="109">
        <v>3.0619999999999998E-16</v>
      </c>
      <c r="M27" s="109" t="s">
        <v>678</v>
      </c>
      <c r="N27" s="76">
        <v>-0.1363</v>
      </c>
      <c r="O27" s="109">
        <v>3.0619999999999998E-16</v>
      </c>
      <c r="P27" s="110" t="s">
        <v>678</v>
      </c>
    </row>
    <row r="28" spans="1:16" ht="18" x14ac:dyDescent="0.2">
      <c r="A28" s="108">
        <v>19</v>
      </c>
      <c r="B28" s="108">
        <v>45411941</v>
      </c>
      <c r="C28" s="108" t="s">
        <v>135</v>
      </c>
      <c r="D28" s="70" t="s">
        <v>244</v>
      </c>
      <c r="E28" s="70" t="s">
        <v>243</v>
      </c>
      <c r="F28" s="108" t="s">
        <v>36</v>
      </c>
      <c r="G28" s="108" t="s">
        <v>36</v>
      </c>
      <c r="H28" s="76">
        <f>1-0.7841</f>
        <v>0.21589999999999998</v>
      </c>
      <c r="I28" s="76">
        <v>1.2017</v>
      </c>
      <c r="J28" s="76">
        <v>1.89E-2</v>
      </c>
      <c r="K28" s="76">
        <f t="shared" si="0"/>
        <v>3.325765921793931</v>
      </c>
      <c r="L28" s="109" t="s">
        <v>679</v>
      </c>
      <c r="M28" s="109" t="s">
        <v>678</v>
      </c>
      <c r="N28" s="76">
        <v>1.2017</v>
      </c>
      <c r="O28" s="109" t="s">
        <v>679</v>
      </c>
      <c r="P28" s="110" t="s">
        <v>678</v>
      </c>
    </row>
    <row r="29" spans="1:16" ht="18" x14ac:dyDescent="0.2">
      <c r="A29" s="108">
        <v>19</v>
      </c>
      <c r="B29" s="108">
        <v>45412079</v>
      </c>
      <c r="C29" s="108" t="s">
        <v>136</v>
      </c>
      <c r="D29" s="70" t="s">
        <v>244</v>
      </c>
      <c r="E29" s="70" t="s">
        <v>243</v>
      </c>
      <c r="F29" s="108" t="s">
        <v>36</v>
      </c>
      <c r="G29" s="108" t="s">
        <v>36</v>
      </c>
      <c r="H29" s="76">
        <f>1-0.0736</f>
        <v>0.9264</v>
      </c>
      <c r="I29" s="76">
        <v>0.46729999999999999</v>
      </c>
      <c r="J29" s="76">
        <v>3.0499999999999999E-2</v>
      </c>
      <c r="K29" s="76">
        <f t="shared" si="0"/>
        <v>1.5956800356292677</v>
      </c>
      <c r="L29" s="109">
        <v>6.4010000000000002E-53</v>
      </c>
      <c r="M29" s="109" t="s">
        <v>678</v>
      </c>
      <c r="N29" s="76">
        <v>0.46729999999999999</v>
      </c>
      <c r="O29" s="109">
        <v>6.4010000000000002E-53</v>
      </c>
      <c r="P29" s="110" t="s">
        <v>678</v>
      </c>
    </row>
    <row r="30" spans="1:16" ht="18" x14ac:dyDescent="0.2">
      <c r="A30" s="108">
        <v>20</v>
      </c>
      <c r="B30" s="108">
        <v>54997568</v>
      </c>
      <c r="C30" s="108" t="s">
        <v>137</v>
      </c>
      <c r="D30" s="70" t="s">
        <v>245</v>
      </c>
      <c r="E30" s="70" t="s">
        <v>246</v>
      </c>
      <c r="F30" s="108" t="s">
        <v>161</v>
      </c>
      <c r="G30" s="108" t="s">
        <v>437</v>
      </c>
      <c r="H30" s="76">
        <v>8.7499999999999994E-2</v>
      </c>
      <c r="I30" s="76">
        <v>-0.1229</v>
      </c>
      <c r="J30" s="76">
        <v>2.23E-2</v>
      </c>
      <c r="K30" s="76">
        <f t="shared" si="0"/>
        <v>0.8843520933485427</v>
      </c>
      <c r="L30" s="109">
        <v>3.463E-8</v>
      </c>
      <c r="M30" s="109" t="s">
        <v>678</v>
      </c>
      <c r="N30" s="76">
        <v>-0.1229</v>
      </c>
      <c r="O30" s="109">
        <v>3.463E-8</v>
      </c>
      <c r="P30" s="110" t="s">
        <v>678</v>
      </c>
    </row>
    <row r="31" spans="1:16" ht="18" x14ac:dyDescent="0.2">
      <c r="A31" s="108">
        <v>21</v>
      </c>
      <c r="B31" s="108">
        <v>28156856</v>
      </c>
      <c r="C31" s="108" t="s">
        <v>138</v>
      </c>
      <c r="D31" s="70" t="s">
        <v>245</v>
      </c>
      <c r="E31" s="70" t="s">
        <v>244</v>
      </c>
      <c r="F31" s="108" t="s">
        <v>73</v>
      </c>
      <c r="G31" s="108" t="s">
        <v>437</v>
      </c>
      <c r="H31" s="76">
        <v>0.30790000000000001</v>
      </c>
      <c r="I31" s="76">
        <v>-7.1400000000000005E-2</v>
      </c>
      <c r="J31" s="76">
        <v>1.3299999999999999E-2</v>
      </c>
      <c r="K31" s="76">
        <f t="shared" si="0"/>
        <v>0.9310893818777578</v>
      </c>
      <c r="L31" s="109">
        <v>2.6000000000000001E-8</v>
      </c>
      <c r="M31" s="109" t="s">
        <v>678</v>
      </c>
      <c r="N31" s="76">
        <v>-7.1400000000000005E-2</v>
      </c>
      <c r="O31" s="109">
        <v>2.6000000000000001E-8</v>
      </c>
      <c r="P31" s="110" t="s">
        <v>678</v>
      </c>
    </row>
    <row r="32" spans="1:16" ht="21" customHeight="1" x14ac:dyDescent="0.2">
      <c r="A32" s="112" t="s">
        <v>686</v>
      </c>
      <c r="B32" s="112"/>
      <c r="C32" s="112"/>
      <c r="D32" s="112"/>
      <c r="E32" s="112"/>
      <c r="F32" s="112"/>
      <c r="G32" s="112"/>
      <c r="H32" s="112"/>
      <c r="I32" s="112"/>
      <c r="J32" s="112"/>
      <c r="K32" s="112"/>
      <c r="L32" s="112"/>
      <c r="M32" s="112"/>
      <c r="N32" s="112"/>
      <c r="O32" s="112"/>
      <c r="P32" s="112"/>
    </row>
    <row r="33" spans="1:16" ht="16" customHeight="1" x14ac:dyDescent="0.2">
      <c r="A33" s="112"/>
      <c r="B33" s="112"/>
      <c r="C33" s="112"/>
      <c r="D33" s="112"/>
      <c r="E33" s="112"/>
      <c r="F33" s="112"/>
      <c r="G33" s="112"/>
      <c r="H33" s="112"/>
      <c r="I33" s="112"/>
      <c r="J33" s="112"/>
      <c r="K33" s="112"/>
      <c r="L33" s="112"/>
      <c r="M33" s="112"/>
      <c r="N33" s="112"/>
      <c r="O33" s="112"/>
      <c r="P33" s="112"/>
    </row>
    <row r="34" spans="1:16" ht="16" customHeight="1" x14ac:dyDescent="0.2">
      <c r="A34" s="112"/>
      <c r="B34" s="112"/>
      <c r="C34" s="112"/>
      <c r="D34" s="112"/>
      <c r="E34" s="112"/>
      <c r="F34" s="112"/>
      <c r="G34" s="112"/>
      <c r="H34" s="112"/>
      <c r="I34" s="112"/>
      <c r="J34" s="112"/>
      <c r="K34" s="112"/>
      <c r="L34" s="112"/>
      <c r="M34" s="112"/>
      <c r="N34" s="112"/>
      <c r="O34" s="112"/>
      <c r="P34" s="112"/>
    </row>
    <row r="35" spans="1:16" ht="16" customHeight="1" x14ac:dyDescent="0.2">
      <c r="A35" s="112"/>
      <c r="B35" s="112"/>
      <c r="C35" s="112"/>
      <c r="D35" s="112"/>
      <c r="E35" s="112"/>
      <c r="F35" s="112"/>
      <c r="G35" s="112"/>
      <c r="H35" s="112"/>
      <c r="I35" s="112"/>
      <c r="J35" s="112"/>
      <c r="K35" s="112"/>
      <c r="L35" s="112"/>
      <c r="M35" s="112"/>
      <c r="N35" s="112"/>
      <c r="O35" s="112"/>
      <c r="P35" s="112"/>
    </row>
    <row r="36" spans="1:16" ht="16" customHeight="1" x14ac:dyDescent="0.2">
      <c r="A36" s="112"/>
      <c r="B36" s="112"/>
      <c r="C36" s="112"/>
      <c r="D36" s="112"/>
      <c r="E36" s="112"/>
      <c r="F36" s="112"/>
      <c r="G36" s="112"/>
      <c r="H36" s="112"/>
      <c r="I36" s="112"/>
      <c r="J36" s="112"/>
      <c r="K36" s="112"/>
      <c r="L36" s="112"/>
      <c r="M36" s="112"/>
      <c r="N36" s="112"/>
      <c r="O36" s="112"/>
      <c r="P36" s="112"/>
    </row>
    <row r="37" spans="1:16" ht="16" customHeight="1" x14ac:dyDescent="0.2">
      <c r="A37" s="107"/>
      <c r="B37" s="107"/>
      <c r="C37" s="107"/>
      <c r="D37" s="107"/>
      <c r="E37" s="107"/>
      <c r="F37" s="107"/>
      <c r="G37" s="107"/>
      <c r="H37" s="107"/>
      <c r="I37" s="107"/>
      <c r="J37" s="107"/>
      <c r="K37" s="107"/>
      <c r="L37" s="107"/>
      <c r="M37" s="107"/>
      <c r="N37" s="104"/>
      <c r="O37" s="104"/>
      <c r="P37" s="104"/>
    </row>
    <row r="38" spans="1:16" ht="18" x14ac:dyDescent="0.2">
      <c r="A38" s="107"/>
      <c r="B38" s="107"/>
      <c r="C38" s="107"/>
      <c r="D38" s="107"/>
      <c r="E38" s="107"/>
      <c r="F38" s="107"/>
      <c r="G38" s="107"/>
      <c r="H38" s="107"/>
      <c r="I38" s="107"/>
      <c r="J38" s="107"/>
      <c r="K38" s="107"/>
      <c r="L38" s="107"/>
      <c r="M38" s="107"/>
      <c r="N38" s="104"/>
      <c r="O38" s="104"/>
      <c r="P38" s="104"/>
    </row>
  </sheetData>
  <sortState xmlns:xlrd2="http://schemas.microsoft.com/office/spreadsheetml/2017/richdata2" ref="A3:J31">
    <sortCondition ref="A3:A31"/>
    <sortCondition ref="B3:B31"/>
  </sortState>
  <mergeCells count="3">
    <mergeCell ref="A1:M1"/>
    <mergeCell ref="N1:P1"/>
    <mergeCell ref="A32:P36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A4FFB-1F99-F34A-B83F-42D9C2DAD928}">
  <dimension ref="A1:S38"/>
  <sheetViews>
    <sheetView workbookViewId="0">
      <selection activeCell="A39" sqref="A39"/>
    </sheetView>
  </sheetViews>
  <sheetFormatPr baseColWidth="10" defaultRowHeight="19" x14ac:dyDescent="0.25"/>
  <cols>
    <col min="1" max="1" width="6.1640625" style="14" bestFit="1" customWidth="1"/>
    <col min="2" max="2" width="13.1640625" style="14" bestFit="1" customWidth="1"/>
    <col min="3" max="3" width="15.1640625" bestFit="1" customWidth="1"/>
    <col min="4" max="5" width="4.1640625" bestFit="1" customWidth="1"/>
    <col min="6" max="6" width="19.33203125" bestFit="1" customWidth="1"/>
    <col min="7" max="7" width="18.5" bestFit="1" customWidth="1"/>
    <col min="8" max="8" width="6.33203125" bestFit="1" customWidth="1"/>
    <col min="9" max="9" width="7.5" bestFit="1" customWidth="1"/>
    <col min="10" max="10" width="8" customWidth="1"/>
    <col min="11" max="11" width="5.83203125" bestFit="1" customWidth="1"/>
    <col min="12" max="12" width="12" style="3" bestFit="1" customWidth="1"/>
    <col min="13" max="13" width="20.33203125" bestFit="1" customWidth="1"/>
    <col min="14" max="14" width="21.6640625" bestFit="1" customWidth="1"/>
    <col min="15" max="15" width="19.5" bestFit="1" customWidth="1"/>
    <col min="16" max="16" width="18.1640625" bestFit="1" customWidth="1"/>
    <col min="17" max="17" width="25.5" bestFit="1" customWidth="1"/>
    <col min="18" max="18" width="19.1640625" bestFit="1" customWidth="1"/>
    <col min="19" max="19" width="13.5" style="7" bestFit="1" customWidth="1"/>
  </cols>
  <sheetData>
    <row r="1" spans="1:19" ht="30" x14ac:dyDescent="0.3">
      <c r="A1" s="145" t="s">
        <v>417</v>
      </c>
      <c r="B1" s="145"/>
      <c r="C1" s="145"/>
      <c r="D1" s="145"/>
      <c r="E1" s="145"/>
      <c r="F1" s="145"/>
      <c r="G1" s="145"/>
      <c r="H1" s="145"/>
      <c r="I1" s="145"/>
      <c r="J1" s="145"/>
      <c r="K1" s="145"/>
      <c r="L1" s="145"/>
      <c r="M1" s="145"/>
      <c r="N1" s="145"/>
      <c r="O1" s="145"/>
      <c r="P1" s="145"/>
      <c r="Q1" s="145"/>
      <c r="R1" s="145"/>
      <c r="S1" s="70"/>
    </row>
    <row r="2" spans="1:19" ht="18" x14ac:dyDescent="0.2">
      <c r="A2" s="71" t="s">
        <v>109</v>
      </c>
      <c r="B2" s="71" t="s">
        <v>108</v>
      </c>
      <c r="C2" s="72" t="s">
        <v>241</v>
      </c>
      <c r="D2" s="72" t="s">
        <v>419</v>
      </c>
      <c r="E2" s="72" t="s">
        <v>420</v>
      </c>
      <c r="F2" s="72" t="s">
        <v>436</v>
      </c>
      <c r="G2" s="72" t="s">
        <v>435</v>
      </c>
      <c r="H2" s="72" t="s">
        <v>242</v>
      </c>
      <c r="I2" s="72" t="s">
        <v>433</v>
      </c>
      <c r="J2" s="72" t="s">
        <v>434</v>
      </c>
      <c r="K2" s="72" t="s">
        <v>408</v>
      </c>
      <c r="L2" s="106" t="s">
        <v>432</v>
      </c>
      <c r="M2" s="72" t="s">
        <v>431</v>
      </c>
      <c r="N2" s="73" t="s">
        <v>234</v>
      </c>
      <c r="O2" s="73" t="s">
        <v>235</v>
      </c>
      <c r="P2" s="73" t="s">
        <v>236</v>
      </c>
      <c r="Q2" s="73" t="s">
        <v>237</v>
      </c>
      <c r="R2" s="73" t="s">
        <v>642</v>
      </c>
      <c r="S2" s="73" t="s">
        <v>238</v>
      </c>
    </row>
    <row r="3" spans="1:19" ht="18" x14ac:dyDescent="0.2">
      <c r="A3" s="74">
        <v>1</v>
      </c>
      <c r="B3" s="74">
        <v>207802552</v>
      </c>
      <c r="C3" s="75" t="s">
        <v>110</v>
      </c>
      <c r="D3" s="76" t="s">
        <v>245</v>
      </c>
      <c r="E3" s="76" t="s">
        <v>244</v>
      </c>
      <c r="F3" s="75" t="s">
        <v>146</v>
      </c>
      <c r="G3" s="75" t="s">
        <v>146</v>
      </c>
      <c r="H3" s="76">
        <v>0.18679999999999999</v>
      </c>
      <c r="I3" s="76">
        <v>0.15690000000000001</v>
      </c>
      <c r="J3" s="76">
        <v>1.55E-2</v>
      </c>
      <c r="K3" s="76">
        <f>EXP(I3)</f>
        <v>1.1698786201893066</v>
      </c>
      <c r="L3" s="109">
        <v>3.6010000000000003E-24</v>
      </c>
      <c r="M3" s="103" t="s">
        <v>678</v>
      </c>
      <c r="N3" s="76">
        <v>1</v>
      </c>
      <c r="O3" s="76">
        <v>0</v>
      </c>
      <c r="P3" s="76">
        <v>0</v>
      </c>
      <c r="Q3" s="76">
        <v>0</v>
      </c>
      <c r="R3" s="76">
        <v>0</v>
      </c>
      <c r="S3" s="76">
        <f t="shared" ref="S3:S31" si="0">1-SUM(M3:R3)</f>
        <v>0</v>
      </c>
    </row>
    <row r="4" spans="1:19" ht="18" x14ac:dyDescent="0.2">
      <c r="A4" s="74">
        <v>2</v>
      </c>
      <c r="B4" s="74">
        <v>127892810</v>
      </c>
      <c r="C4" s="75" t="s">
        <v>111</v>
      </c>
      <c r="D4" s="76" t="s">
        <v>243</v>
      </c>
      <c r="E4" s="76" t="s">
        <v>244</v>
      </c>
      <c r="F4" s="75" t="s">
        <v>158</v>
      </c>
      <c r="G4" s="75" t="s">
        <v>437</v>
      </c>
      <c r="H4" s="76">
        <v>0.40670000000000001</v>
      </c>
      <c r="I4" s="76">
        <v>-0.18140000000000001</v>
      </c>
      <c r="J4" s="76">
        <v>1.2999999999999999E-2</v>
      </c>
      <c r="K4" s="76">
        <f t="shared" ref="K4:K31" si="1">EXP(I4)</f>
        <v>0.83410165129824021</v>
      </c>
      <c r="L4" s="109">
        <v>2.05E-44</v>
      </c>
      <c r="M4" s="103" t="s">
        <v>678</v>
      </c>
      <c r="N4" s="76">
        <v>0.33333333333333298</v>
      </c>
      <c r="O4" s="76">
        <v>0.266666666666667</v>
      </c>
      <c r="P4" s="76">
        <v>0.266666666666667</v>
      </c>
      <c r="Q4" s="76">
        <v>0.133333333333333</v>
      </c>
      <c r="R4" s="76">
        <v>0</v>
      </c>
      <c r="S4" s="76">
        <f t="shared" si="0"/>
        <v>0</v>
      </c>
    </row>
    <row r="5" spans="1:19" ht="18" x14ac:dyDescent="0.2">
      <c r="A5" s="74">
        <v>2</v>
      </c>
      <c r="B5" s="74">
        <v>233981912</v>
      </c>
      <c r="C5" s="75" t="s">
        <v>112</v>
      </c>
      <c r="D5" s="76" t="s">
        <v>244</v>
      </c>
      <c r="E5" s="76" t="s">
        <v>246</v>
      </c>
      <c r="F5" s="75" t="s">
        <v>48</v>
      </c>
      <c r="G5" s="75" t="s">
        <v>437</v>
      </c>
      <c r="H5" s="76">
        <f>1-0.7774</f>
        <v>0.22260000000000002</v>
      </c>
      <c r="I5" s="76">
        <v>9.3899999999999997E-2</v>
      </c>
      <c r="J5" s="76">
        <v>1.5900000000000001E-2</v>
      </c>
      <c r="K5" s="76">
        <f t="shared" si="1"/>
        <v>1.0984498954351976</v>
      </c>
      <c r="L5" s="109">
        <v>3.4229999999999999E-9</v>
      </c>
      <c r="M5" s="103" t="s">
        <v>678</v>
      </c>
      <c r="N5" s="76">
        <v>1</v>
      </c>
      <c r="O5" s="76">
        <v>0</v>
      </c>
      <c r="P5" s="76">
        <v>0</v>
      </c>
      <c r="Q5" s="76">
        <v>0</v>
      </c>
      <c r="R5" s="76">
        <v>0</v>
      </c>
      <c r="S5" s="76">
        <f t="shared" si="0"/>
        <v>0</v>
      </c>
    </row>
    <row r="6" spans="1:19" ht="18" x14ac:dyDescent="0.2">
      <c r="A6" s="74">
        <v>4</v>
      </c>
      <c r="B6" s="74">
        <v>11711232</v>
      </c>
      <c r="C6" s="75" t="s">
        <v>113</v>
      </c>
      <c r="D6" s="76" t="s">
        <v>243</v>
      </c>
      <c r="E6" s="76" t="s">
        <v>246</v>
      </c>
      <c r="F6" s="75" t="s">
        <v>13</v>
      </c>
      <c r="G6" s="75" t="s">
        <v>437</v>
      </c>
      <c r="H6" s="76">
        <v>0.2843</v>
      </c>
      <c r="I6" s="76">
        <v>5.2900000000000003E-2</v>
      </c>
      <c r="J6" s="76">
        <v>1.34E-2</v>
      </c>
      <c r="K6" s="76">
        <f t="shared" si="1"/>
        <v>1.0543242074268164</v>
      </c>
      <c r="L6" s="109">
        <v>7.7100000000000004E-5</v>
      </c>
      <c r="M6" s="103" t="s">
        <v>678</v>
      </c>
      <c r="N6" s="76">
        <v>0</v>
      </c>
      <c r="O6" s="76">
        <v>0</v>
      </c>
      <c r="P6" s="76">
        <v>0</v>
      </c>
      <c r="Q6" s="76">
        <v>0</v>
      </c>
      <c r="R6" s="76">
        <v>0</v>
      </c>
      <c r="S6" s="76">
        <f t="shared" si="0"/>
        <v>1</v>
      </c>
    </row>
    <row r="7" spans="1:19" ht="18" x14ac:dyDescent="0.2">
      <c r="A7" s="74">
        <v>5</v>
      </c>
      <c r="B7" s="74">
        <v>88223420</v>
      </c>
      <c r="C7" s="75" t="s">
        <v>114</v>
      </c>
      <c r="D7" s="76" t="s">
        <v>245</v>
      </c>
      <c r="E7" s="76" t="s">
        <v>246</v>
      </c>
      <c r="F7" s="75" t="s">
        <v>61</v>
      </c>
      <c r="G7" s="75" t="s">
        <v>437</v>
      </c>
      <c r="H7" s="76">
        <f>1-0.6105</f>
        <v>0.38949999999999996</v>
      </c>
      <c r="I7" s="76">
        <v>6.0900000000000003E-2</v>
      </c>
      <c r="J7" s="76">
        <v>1.2999999999999999E-2</v>
      </c>
      <c r="K7" s="76">
        <f t="shared" si="1"/>
        <v>1.062792629610094</v>
      </c>
      <c r="L7" s="109">
        <v>2.8439999999999998E-6</v>
      </c>
      <c r="M7" s="103" t="s">
        <v>678</v>
      </c>
      <c r="N7" s="76">
        <v>1</v>
      </c>
      <c r="O7" s="76">
        <v>0</v>
      </c>
      <c r="P7" s="76">
        <v>0</v>
      </c>
      <c r="Q7" s="76">
        <v>0</v>
      </c>
      <c r="R7" s="76">
        <v>0</v>
      </c>
      <c r="S7" s="76">
        <f t="shared" si="0"/>
        <v>0</v>
      </c>
    </row>
    <row r="8" spans="1:19" ht="18" x14ac:dyDescent="0.2">
      <c r="A8" s="74">
        <v>6</v>
      </c>
      <c r="B8" s="74">
        <v>32578530</v>
      </c>
      <c r="C8" s="75" t="s">
        <v>115</v>
      </c>
      <c r="D8" s="76" t="s">
        <v>245</v>
      </c>
      <c r="E8" s="76" t="s">
        <v>244</v>
      </c>
      <c r="F8" s="75" t="s">
        <v>219</v>
      </c>
      <c r="G8" s="75" t="s">
        <v>437</v>
      </c>
      <c r="H8" s="76">
        <f>1-0.7297</f>
        <v>0.27029999999999998</v>
      </c>
      <c r="I8" s="76">
        <v>-9.6199999999999994E-2</v>
      </c>
      <c r="J8" s="76">
        <v>1.4500000000000001E-2</v>
      </c>
      <c r="K8" s="76">
        <f t="shared" si="1"/>
        <v>0.90828234143356146</v>
      </c>
      <c r="L8" s="109">
        <v>3.6659999999999999E-11</v>
      </c>
      <c r="M8" s="103" t="s">
        <v>678</v>
      </c>
      <c r="N8" s="76">
        <v>0.92857142857143904</v>
      </c>
      <c r="O8" s="76">
        <v>0</v>
      </c>
      <c r="P8" s="76">
        <v>5.3571428571438498E-2</v>
      </c>
      <c r="Q8" s="76">
        <v>0</v>
      </c>
      <c r="R8" s="76">
        <v>1.7857142857123001E-2</v>
      </c>
      <c r="S8" s="76">
        <f t="shared" si="0"/>
        <v>0</v>
      </c>
    </row>
    <row r="9" spans="1:19" ht="18" x14ac:dyDescent="0.2">
      <c r="A9" s="74">
        <v>6</v>
      </c>
      <c r="B9" s="74">
        <v>47431284</v>
      </c>
      <c r="C9" s="75" t="s">
        <v>116</v>
      </c>
      <c r="D9" s="76" t="s">
        <v>245</v>
      </c>
      <c r="E9" s="76" t="s">
        <v>244</v>
      </c>
      <c r="F9" s="75" t="s">
        <v>147</v>
      </c>
      <c r="G9" s="75" t="s">
        <v>437</v>
      </c>
      <c r="H9" s="76">
        <f>1-0.7198</f>
        <v>0.2802</v>
      </c>
      <c r="I9" s="76">
        <v>-8.7300000000000003E-2</v>
      </c>
      <c r="J9" s="76">
        <v>1.35E-2</v>
      </c>
      <c r="K9" s="76">
        <f t="shared" si="1"/>
        <v>0.91640213375080692</v>
      </c>
      <c r="L9" s="109">
        <v>1.163E-10</v>
      </c>
      <c r="M9" s="103" t="s">
        <v>678</v>
      </c>
      <c r="N9" s="76">
        <v>0</v>
      </c>
      <c r="O9" s="76">
        <v>0.33333333333333298</v>
      </c>
      <c r="P9" s="76">
        <v>0.66666666666666696</v>
      </c>
      <c r="Q9" s="76">
        <v>0</v>
      </c>
      <c r="R9" s="76">
        <v>0</v>
      </c>
      <c r="S9" s="76">
        <f t="shared" si="0"/>
        <v>0</v>
      </c>
    </row>
    <row r="10" spans="1:19" ht="18" x14ac:dyDescent="0.2">
      <c r="A10" s="74">
        <v>7</v>
      </c>
      <c r="B10" s="74">
        <v>37841534</v>
      </c>
      <c r="C10" s="75" t="s">
        <v>430</v>
      </c>
      <c r="D10" s="76" t="s">
        <v>245</v>
      </c>
      <c r="E10" s="76" t="s">
        <v>243</v>
      </c>
      <c r="F10" s="75" t="s">
        <v>9</v>
      </c>
      <c r="G10" s="75" t="s">
        <v>437</v>
      </c>
      <c r="H10" s="76">
        <f>1-0.6445</f>
        <v>0.35550000000000004</v>
      </c>
      <c r="I10" s="76">
        <v>6.3799999999999996E-2</v>
      </c>
      <c r="J10" s="76">
        <v>1.2500000000000001E-2</v>
      </c>
      <c r="K10" s="76">
        <f t="shared" si="1"/>
        <v>1.0658792016021796</v>
      </c>
      <c r="L10" s="109">
        <v>3.368E-7</v>
      </c>
      <c r="M10" s="103" t="s">
        <v>678</v>
      </c>
      <c r="N10" s="76">
        <v>0</v>
      </c>
      <c r="O10" s="76">
        <v>0</v>
      </c>
      <c r="P10" s="76">
        <v>0</v>
      </c>
      <c r="Q10" s="76">
        <v>0</v>
      </c>
      <c r="R10" s="76">
        <v>0</v>
      </c>
      <c r="S10" s="76">
        <f t="shared" si="0"/>
        <v>1</v>
      </c>
    </row>
    <row r="11" spans="1:19" ht="18" x14ac:dyDescent="0.2">
      <c r="A11" s="74">
        <v>7</v>
      </c>
      <c r="B11" s="74">
        <v>100091795</v>
      </c>
      <c r="C11" s="75" t="s">
        <v>117</v>
      </c>
      <c r="D11" s="76" t="s">
        <v>243</v>
      </c>
      <c r="E11" s="76" t="s">
        <v>244</v>
      </c>
      <c r="F11" s="75" t="s">
        <v>177</v>
      </c>
      <c r="G11" s="75" t="s">
        <v>176</v>
      </c>
      <c r="H11" s="76">
        <v>0.30280000000000001</v>
      </c>
      <c r="I11" s="76">
        <v>8.2299999999999998E-2</v>
      </c>
      <c r="J11" s="76">
        <v>1.34E-2</v>
      </c>
      <c r="K11" s="76">
        <f t="shared" si="1"/>
        <v>1.0857814954228944</v>
      </c>
      <c r="L11" s="109">
        <v>9.2580000000000005E-10</v>
      </c>
      <c r="M11" s="103" t="s">
        <v>678</v>
      </c>
      <c r="N11" s="76">
        <v>1</v>
      </c>
      <c r="O11" s="76">
        <v>0</v>
      </c>
      <c r="P11" s="76">
        <v>0</v>
      </c>
      <c r="Q11" s="76">
        <v>0</v>
      </c>
      <c r="R11" s="76">
        <v>0</v>
      </c>
      <c r="S11" s="76">
        <f t="shared" si="0"/>
        <v>0</v>
      </c>
    </row>
    <row r="12" spans="1:19" ht="18" x14ac:dyDescent="0.2">
      <c r="A12" s="74">
        <v>7</v>
      </c>
      <c r="B12" s="74">
        <v>143107876</v>
      </c>
      <c r="C12" s="75" t="s">
        <v>118</v>
      </c>
      <c r="D12" s="76" t="s">
        <v>243</v>
      </c>
      <c r="E12" s="76" t="s">
        <v>244</v>
      </c>
      <c r="F12" s="75" t="s">
        <v>169</v>
      </c>
      <c r="G12" s="75" t="s">
        <v>437</v>
      </c>
      <c r="H12" s="76">
        <v>0.1973</v>
      </c>
      <c r="I12" s="76">
        <v>9.9599999999999994E-2</v>
      </c>
      <c r="J12" s="76">
        <v>1.5599999999999999E-2</v>
      </c>
      <c r="K12" s="76">
        <f t="shared" si="1"/>
        <v>1.1047289381103036</v>
      </c>
      <c r="L12" s="109">
        <v>1.5240000000000001E-10</v>
      </c>
      <c r="M12" s="103" t="s">
        <v>678</v>
      </c>
      <c r="N12" s="76">
        <v>0.55555555555555602</v>
      </c>
      <c r="O12" s="76">
        <v>0</v>
      </c>
      <c r="P12" s="76">
        <v>0.22222222222222199</v>
      </c>
      <c r="Q12" s="76">
        <v>0</v>
      </c>
      <c r="R12" s="76">
        <v>0.22222222222222199</v>
      </c>
      <c r="S12" s="76">
        <f t="shared" si="0"/>
        <v>0</v>
      </c>
    </row>
    <row r="13" spans="1:19" ht="18" x14ac:dyDescent="0.2">
      <c r="A13" s="74">
        <v>8</v>
      </c>
      <c r="B13" s="74">
        <v>27219987</v>
      </c>
      <c r="C13" s="75" t="s">
        <v>120</v>
      </c>
      <c r="D13" s="76" t="s">
        <v>243</v>
      </c>
      <c r="E13" s="76" t="s">
        <v>244</v>
      </c>
      <c r="F13" s="75" t="s">
        <v>143</v>
      </c>
      <c r="G13" s="75" t="s">
        <v>437</v>
      </c>
      <c r="H13" s="76">
        <v>0.3669</v>
      </c>
      <c r="I13" s="76">
        <v>-9.6199999999999994E-2</v>
      </c>
      <c r="J13" s="76">
        <v>1.2800000000000001E-2</v>
      </c>
      <c r="K13" s="76">
        <f t="shared" si="1"/>
        <v>0.90828234143356146</v>
      </c>
      <c r="L13" s="109">
        <v>6.2969999999999996E-14</v>
      </c>
      <c r="M13" s="103" t="s">
        <v>678</v>
      </c>
      <c r="N13" s="76">
        <v>0.32500000000000001</v>
      </c>
      <c r="O13" s="76">
        <v>7.4999999999999997E-2</v>
      </c>
      <c r="P13" s="76">
        <v>0.33750000000000002</v>
      </c>
      <c r="Q13" s="76">
        <v>0.2</v>
      </c>
      <c r="R13" s="76">
        <v>6.25E-2</v>
      </c>
      <c r="S13" s="76">
        <f t="shared" si="0"/>
        <v>0</v>
      </c>
    </row>
    <row r="14" spans="1:19" ht="18" x14ac:dyDescent="0.2">
      <c r="A14" s="74">
        <v>8</v>
      </c>
      <c r="B14" s="74">
        <v>27467686</v>
      </c>
      <c r="C14" s="75" t="s">
        <v>121</v>
      </c>
      <c r="D14" s="76" t="s">
        <v>243</v>
      </c>
      <c r="E14" s="76" t="s">
        <v>244</v>
      </c>
      <c r="F14" s="75" t="s">
        <v>141</v>
      </c>
      <c r="G14" s="75" t="s">
        <v>437</v>
      </c>
      <c r="H14" s="76">
        <f>1-0.6127</f>
        <v>0.38729999999999998</v>
      </c>
      <c r="I14" s="76">
        <v>-0.13200000000000001</v>
      </c>
      <c r="J14" s="76">
        <v>1.2999999999999999E-2</v>
      </c>
      <c r="K14" s="76">
        <f t="shared" si="1"/>
        <v>0.87634099507937324</v>
      </c>
      <c r="L14" s="109">
        <v>4.6339999999999997E-24</v>
      </c>
      <c r="M14" s="103" t="s">
        <v>678</v>
      </c>
      <c r="N14" s="76">
        <v>0.35</v>
      </c>
      <c r="O14" s="76">
        <v>0.1</v>
      </c>
      <c r="P14" s="76">
        <v>0.241666666666667</v>
      </c>
      <c r="Q14" s="76">
        <v>0.266666666666667</v>
      </c>
      <c r="R14" s="76">
        <v>4.1666666666666699E-2</v>
      </c>
      <c r="S14" s="76">
        <f t="shared" si="0"/>
        <v>0</v>
      </c>
    </row>
    <row r="15" spans="1:19" ht="18" x14ac:dyDescent="0.2">
      <c r="A15" s="74">
        <v>10</v>
      </c>
      <c r="B15" s="74">
        <v>11720308</v>
      </c>
      <c r="C15" s="75" t="s">
        <v>122</v>
      </c>
      <c r="D15" s="76" t="s">
        <v>245</v>
      </c>
      <c r="E15" s="76" t="s">
        <v>246</v>
      </c>
      <c r="F15" s="75" t="s">
        <v>59</v>
      </c>
      <c r="G15" s="75" t="s">
        <v>437</v>
      </c>
      <c r="H15" s="76">
        <f>1-0.6103</f>
        <v>0.38970000000000005</v>
      </c>
      <c r="I15" s="76">
        <v>-7.5700000000000003E-2</v>
      </c>
      <c r="J15" s="76">
        <v>1.2699999999999999E-2</v>
      </c>
      <c r="K15" s="76">
        <f t="shared" si="1"/>
        <v>0.92709429313225034</v>
      </c>
      <c r="L15" s="109">
        <v>1.7999999999999999E-11</v>
      </c>
      <c r="M15" s="103" t="s">
        <v>678</v>
      </c>
      <c r="N15" s="76">
        <v>0</v>
      </c>
      <c r="O15" s="76">
        <v>0</v>
      </c>
      <c r="P15" s="76">
        <v>0</v>
      </c>
      <c r="Q15" s="76">
        <v>0</v>
      </c>
      <c r="R15" s="76">
        <v>0</v>
      </c>
      <c r="S15" s="76">
        <f t="shared" si="0"/>
        <v>1</v>
      </c>
    </row>
    <row r="16" spans="1:19" ht="18" x14ac:dyDescent="0.2">
      <c r="A16" s="74">
        <v>11</v>
      </c>
      <c r="B16" s="74">
        <v>47380340</v>
      </c>
      <c r="C16" s="75" t="s">
        <v>124</v>
      </c>
      <c r="D16" s="76" t="s">
        <v>243</v>
      </c>
      <c r="E16" s="76" t="s">
        <v>246</v>
      </c>
      <c r="F16" s="75" t="s">
        <v>188</v>
      </c>
      <c r="G16" s="75" t="s">
        <v>437</v>
      </c>
      <c r="H16" s="76">
        <f>1-0.5524</f>
        <v>0.4476</v>
      </c>
      <c r="I16" s="76">
        <v>8.8700000000000001E-2</v>
      </c>
      <c r="J16" s="76">
        <v>1.23E-2</v>
      </c>
      <c r="K16" s="76">
        <f t="shared" si="1"/>
        <v>1.0927527813131432</v>
      </c>
      <c r="L16" s="109">
        <v>5.4620000000000004E-13</v>
      </c>
      <c r="M16" s="103" t="s">
        <v>678</v>
      </c>
      <c r="N16" s="76">
        <v>0.54166666666666696</v>
      </c>
      <c r="O16" s="76">
        <v>0</v>
      </c>
      <c r="P16" s="76">
        <v>0.29166666666666702</v>
      </c>
      <c r="Q16" s="76">
        <v>0.16666666666666699</v>
      </c>
      <c r="R16" s="76">
        <v>0</v>
      </c>
      <c r="S16" s="76">
        <f t="shared" si="0"/>
        <v>0</v>
      </c>
    </row>
    <row r="17" spans="1:19" ht="18" x14ac:dyDescent="0.2">
      <c r="A17" s="74">
        <v>11</v>
      </c>
      <c r="B17" s="74">
        <v>59936926</v>
      </c>
      <c r="C17" s="75" t="s">
        <v>125</v>
      </c>
      <c r="D17" s="76" t="s">
        <v>245</v>
      </c>
      <c r="E17" s="76" t="s">
        <v>244</v>
      </c>
      <c r="F17" s="75" t="s">
        <v>154</v>
      </c>
      <c r="G17" s="75" t="s">
        <v>437</v>
      </c>
      <c r="H17" s="76">
        <f>1-0.6088</f>
        <v>0.39119999999999999</v>
      </c>
      <c r="I17" s="76">
        <v>0.113</v>
      </c>
      <c r="J17" s="76">
        <v>1.2500000000000001E-2</v>
      </c>
      <c r="K17" s="76">
        <f t="shared" si="1"/>
        <v>1.119631932948586</v>
      </c>
      <c r="L17" s="109">
        <v>1.913E-19</v>
      </c>
      <c r="M17" s="103" t="s">
        <v>678</v>
      </c>
      <c r="N17" s="76">
        <v>0.9</v>
      </c>
      <c r="O17" s="76">
        <v>0</v>
      </c>
      <c r="P17" s="76">
        <v>0</v>
      </c>
      <c r="Q17" s="76">
        <v>0.1</v>
      </c>
      <c r="R17" s="76">
        <v>0</v>
      </c>
      <c r="S17" s="76">
        <f t="shared" si="0"/>
        <v>0</v>
      </c>
    </row>
    <row r="18" spans="1:19" ht="18" x14ac:dyDescent="0.2">
      <c r="A18" s="74">
        <v>11</v>
      </c>
      <c r="B18" s="74">
        <v>85868640</v>
      </c>
      <c r="C18" s="75" t="s">
        <v>126</v>
      </c>
      <c r="D18" s="76" t="s">
        <v>243</v>
      </c>
      <c r="E18" s="76" t="s">
        <v>244</v>
      </c>
      <c r="F18" s="75" t="s">
        <v>166</v>
      </c>
      <c r="G18" s="75" t="s">
        <v>437</v>
      </c>
      <c r="H18" s="76">
        <v>0.35899999999999999</v>
      </c>
      <c r="I18" s="76">
        <v>0.13039999999999999</v>
      </c>
      <c r="J18" s="76">
        <v>1.26E-2</v>
      </c>
      <c r="K18" s="76">
        <f t="shared" si="1"/>
        <v>1.1392840057963711</v>
      </c>
      <c r="L18" s="109">
        <v>6.0320000000000004E-25</v>
      </c>
      <c r="M18" s="103" t="s">
        <v>678</v>
      </c>
      <c r="N18" s="76">
        <v>0.16666666666666699</v>
      </c>
      <c r="O18" s="76">
        <v>0.5</v>
      </c>
      <c r="P18" s="76">
        <v>0.33333333333333298</v>
      </c>
      <c r="Q18" s="76">
        <v>0</v>
      </c>
      <c r="R18" s="76">
        <v>0</v>
      </c>
      <c r="S18" s="76">
        <f t="shared" si="0"/>
        <v>0</v>
      </c>
    </row>
    <row r="19" spans="1:19" ht="18" x14ac:dyDescent="0.2">
      <c r="A19" s="74">
        <v>11</v>
      </c>
      <c r="B19" s="74">
        <v>121435587</v>
      </c>
      <c r="C19" s="75" t="s">
        <v>123</v>
      </c>
      <c r="D19" s="76" t="s">
        <v>243</v>
      </c>
      <c r="E19" s="76" t="s">
        <v>244</v>
      </c>
      <c r="F19" s="75" t="s">
        <v>1</v>
      </c>
      <c r="G19" s="75" t="s">
        <v>437</v>
      </c>
      <c r="H19" s="76">
        <f>1-0.9599</f>
        <v>4.0100000000000025E-2</v>
      </c>
      <c r="I19" s="76">
        <v>-0.2203</v>
      </c>
      <c r="J19" s="76">
        <v>3.15E-2</v>
      </c>
      <c r="K19" s="76">
        <f t="shared" si="1"/>
        <v>0.80227807843282462</v>
      </c>
      <c r="L19" s="109">
        <v>2.8830000000000001E-12</v>
      </c>
      <c r="M19" s="103" t="s">
        <v>678</v>
      </c>
      <c r="N19" s="76">
        <v>0</v>
      </c>
      <c r="O19" s="76">
        <v>0.57142857142857095</v>
      </c>
      <c r="P19" s="76">
        <v>0.28571428571428598</v>
      </c>
      <c r="Q19" s="76">
        <v>0.14285714285714299</v>
      </c>
      <c r="R19" s="76">
        <v>0</v>
      </c>
      <c r="S19" s="76">
        <f t="shared" si="0"/>
        <v>0</v>
      </c>
    </row>
    <row r="20" spans="1:19" ht="18" x14ac:dyDescent="0.2">
      <c r="A20" s="74">
        <v>14</v>
      </c>
      <c r="B20" s="74">
        <v>53391680</v>
      </c>
      <c r="C20" s="75" t="s">
        <v>127</v>
      </c>
      <c r="D20" s="76" t="s">
        <v>245</v>
      </c>
      <c r="E20" s="76" t="s">
        <v>246</v>
      </c>
      <c r="F20" s="75" t="s">
        <v>178</v>
      </c>
      <c r="G20" s="75" t="s">
        <v>437</v>
      </c>
      <c r="H20" s="76">
        <f>1-0.9074</f>
        <v>9.2600000000000016E-2</v>
      </c>
      <c r="I20" s="76">
        <v>-0.12790000000000001</v>
      </c>
      <c r="J20" s="76">
        <v>2.1100000000000001E-2</v>
      </c>
      <c r="K20" s="76">
        <f t="shared" si="1"/>
        <v>0.87994136888197183</v>
      </c>
      <c r="L20" s="109">
        <v>1.424E-9</v>
      </c>
      <c r="M20" s="103" t="s">
        <v>678</v>
      </c>
      <c r="N20" s="76">
        <v>0.75</v>
      </c>
      <c r="O20" s="76">
        <v>0</v>
      </c>
      <c r="P20" s="76">
        <v>0.25</v>
      </c>
      <c r="Q20" s="76">
        <v>0</v>
      </c>
      <c r="R20" s="76">
        <v>0</v>
      </c>
      <c r="S20" s="76">
        <f t="shared" si="0"/>
        <v>0</v>
      </c>
    </row>
    <row r="21" spans="1:19" ht="18" x14ac:dyDescent="0.2">
      <c r="A21" s="74">
        <v>14</v>
      </c>
      <c r="B21" s="74">
        <v>92932828</v>
      </c>
      <c r="C21" s="75" t="s">
        <v>128</v>
      </c>
      <c r="D21" s="76" t="s">
        <v>243</v>
      </c>
      <c r="E21" s="76" t="s">
        <v>244</v>
      </c>
      <c r="F21" s="75" t="s">
        <v>187</v>
      </c>
      <c r="G21" s="75" t="s">
        <v>437</v>
      </c>
      <c r="H21" s="76">
        <f>1-0.7789</f>
        <v>0.22109999999999996</v>
      </c>
      <c r="I21" s="76">
        <v>-8.6099999999999996E-2</v>
      </c>
      <c r="J21" s="76">
        <v>1.49E-2</v>
      </c>
      <c r="K21" s="76">
        <f t="shared" si="1"/>
        <v>0.91750247638484717</v>
      </c>
      <c r="L21" s="109">
        <v>7.354E-9</v>
      </c>
      <c r="M21" s="103" t="s">
        <v>678</v>
      </c>
      <c r="N21" s="76">
        <v>0.33333333333333298</v>
      </c>
      <c r="O21" s="76">
        <v>0</v>
      </c>
      <c r="P21" s="76">
        <v>0.66666666666666696</v>
      </c>
      <c r="Q21" s="76">
        <v>0</v>
      </c>
      <c r="R21" s="76">
        <v>0</v>
      </c>
      <c r="S21" s="76">
        <f t="shared" si="0"/>
        <v>0</v>
      </c>
    </row>
    <row r="22" spans="1:19" ht="18" x14ac:dyDescent="0.2">
      <c r="A22" s="74">
        <v>15</v>
      </c>
      <c r="B22" s="74">
        <v>59045774</v>
      </c>
      <c r="C22" s="75" t="s">
        <v>129</v>
      </c>
      <c r="D22" s="76" t="s">
        <v>245</v>
      </c>
      <c r="E22" s="76" t="s">
        <v>246</v>
      </c>
      <c r="F22" s="75" t="s">
        <v>181</v>
      </c>
      <c r="G22" s="75" t="s">
        <v>437</v>
      </c>
      <c r="H22" s="76">
        <f>1-0.7049</f>
        <v>0.29510000000000003</v>
      </c>
      <c r="I22" s="76">
        <v>7.2570689999999993E-2</v>
      </c>
      <c r="J22" s="76">
        <v>1.34E-2</v>
      </c>
      <c r="K22" s="76">
        <f t="shared" si="1"/>
        <v>1.0752688141560909</v>
      </c>
      <c r="L22" s="109">
        <v>6.7999999999999997E-9</v>
      </c>
      <c r="M22" s="103" t="s">
        <v>678</v>
      </c>
      <c r="N22" s="76">
        <v>0.38888888888888901</v>
      </c>
      <c r="O22" s="76">
        <v>0.44444444444444398</v>
      </c>
      <c r="P22" s="76">
        <v>0.16666666666666699</v>
      </c>
      <c r="Q22" s="76">
        <v>0</v>
      </c>
      <c r="R22" s="76">
        <v>0</v>
      </c>
      <c r="S22" s="76">
        <f t="shared" si="0"/>
        <v>0</v>
      </c>
    </row>
    <row r="23" spans="1:19" ht="18" x14ac:dyDescent="0.2">
      <c r="A23" s="74">
        <v>16</v>
      </c>
      <c r="B23" s="74">
        <v>19808163</v>
      </c>
      <c r="C23" s="75" t="s">
        <v>130</v>
      </c>
      <c r="D23" s="76" t="s">
        <v>243</v>
      </c>
      <c r="E23" s="76" t="s">
        <v>244</v>
      </c>
      <c r="F23" s="75" t="s">
        <v>201</v>
      </c>
      <c r="G23" s="75" t="s">
        <v>437</v>
      </c>
      <c r="H23" s="76">
        <f>1-0.8198</f>
        <v>0.18020000000000003</v>
      </c>
      <c r="I23" s="76">
        <v>-8.5000000000000006E-2</v>
      </c>
      <c r="J23" s="76">
        <v>1.5900000000000001E-2</v>
      </c>
      <c r="K23" s="76">
        <f t="shared" si="1"/>
        <v>0.91851228440145738</v>
      </c>
      <c r="L23" s="109">
        <v>2.4E-8</v>
      </c>
      <c r="M23" s="103" t="s">
        <v>678</v>
      </c>
      <c r="N23" s="76">
        <v>0.66666666666666696</v>
      </c>
      <c r="O23" s="76">
        <v>0</v>
      </c>
      <c r="P23" s="76">
        <v>0.33333333333333298</v>
      </c>
      <c r="Q23" s="76">
        <v>0</v>
      </c>
      <c r="R23" s="76">
        <v>0</v>
      </c>
      <c r="S23" s="76">
        <f t="shared" si="0"/>
        <v>0</v>
      </c>
    </row>
    <row r="24" spans="1:19" ht="18" x14ac:dyDescent="0.2">
      <c r="A24" s="74">
        <v>16</v>
      </c>
      <c r="B24" s="74">
        <v>81942028</v>
      </c>
      <c r="C24" s="75" t="s">
        <v>131</v>
      </c>
      <c r="D24" s="76" t="s">
        <v>244</v>
      </c>
      <c r="E24" s="76" t="s">
        <v>246</v>
      </c>
      <c r="F24" s="75" t="s">
        <v>0</v>
      </c>
      <c r="G24" s="75" t="s">
        <v>0</v>
      </c>
      <c r="H24" s="76">
        <f>1-0.9923</f>
        <v>7.7000000000000401E-3</v>
      </c>
      <c r="I24" s="76">
        <v>0.27010000000000001</v>
      </c>
      <c r="J24" s="76">
        <v>0.1017</v>
      </c>
      <c r="K24" s="76">
        <f t="shared" si="1"/>
        <v>1.3100954537283613</v>
      </c>
      <c r="L24" s="109">
        <v>7.9220000000000002E-3</v>
      </c>
      <c r="M24" s="103" t="s">
        <v>678</v>
      </c>
      <c r="N24" s="76">
        <v>0.6</v>
      </c>
      <c r="O24" s="76">
        <v>0</v>
      </c>
      <c r="P24" s="76">
        <v>0.4</v>
      </c>
      <c r="Q24" s="76">
        <v>0</v>
      </c>
      <c r="R24" s="76">
        <v>0</v>
      </c>
      <c r="S24" s="76">
        <f t="shared" si="0"/>
        <v>0</v>
      </c>
    </row>
    <row r="25" spans="1:19" ht="18" x14ac:dyDescent="0.2">
      <c r="A25" s="74">
        <v>17</v>
      </c>
      <c r="B25" s="74">
        <v>44353222</v>
      </c>
      <c r="C25" s="75" t="s">
        <v>132</v>
      </c>
      <c r="D25" s="76" t="s">
        <v>243</v>
      </c>
      <c r="E25" s="76" t="s">
        <v>246</v>
      </c>
      <c r="F25" s="75" t="s">
        <v>10</v>
      </c>
      <c r="G25" s="75" t="s">
        <v>437</v>
      </c>
      <c r="H25" s="76">
        <f>1-0.8522</f>
        <v>0.14780000000000004</v>
      </c>
      <c r="I25" s="76">
        <v>6.8699999999999997E-2</v>
      </c>
      <c r="J25" s="76">
        <v>2.58E-2</v>
      </c>
      <c r="K25" s="76">
        <f t="shared" si="1"/>
        <v>1.07111482649541</v>
      </c>
      <c r="L25" s="109">
        <v>7.8899999999999994E-3</v>
      </c>
      <c r="M25" s="103" t="s">
        <v>678</v>
      </c>
      <c r="N25" s="76">
        <v>0</v>
      </c>
      <c r="O25" s="76">
        <v>0</v>
      </c>
      <c r="P25" s="76">
        <v>0</v>
      </c>
      <c r="Q25" s="76">
        <v>0</v>
      </c>
      <c r="R25" s="76">
        <v>0</v>
      </c>
      <c r="S25" s="76">
        <f t="shared" si="0"/>
        <v>1</v>
      </c>
    </row>
    <row r="26" spans="1:19" ht="18" x14ac:dyDescent="0.2">
      <c r="A26" s="74">
        <v>17</v>
      </c>
      <c r="B26" s="74">
        <v>61538148</v>
      </c>
      <c r="C26" s="75" t="s">
        <v>133</v>
      </c>
      <c r="D26" s="76" t="s">
        <v>245</v>
      </c>
      <c r="E26" s="76" t="s">
        <v>246</v>
      </c>
      <c r="F26" s="75" t="s">
        <v>395</v>
      </c>
      <c r="G26" s="75" t="s">
        <v>437</v>
      </c>
      <c r="H26" s="76">
        <v>1.9900000000000001E-2</v>
      </c>
      <c r="I26" s="76">
        <v>0.26236429999999999</v>
      </c>
      <c r="J26" s="76">
        <v>4.82E-2</v>
      </c>
      <c r="K26" s="76">
        <f t="shared" si="1"/>
        <v>1.3000000461922625</v>
      </c>
      <c r="L26" s="109">
        <v>5.3000000000000003E-9</v>
      </c>
      <c r="M26" s="103" t="s">
        <v>678</v>
      </c>
      <c r="N26" s="76">
        <v>0.875</v>
      </c>
      <c r="O26" s="76">
        <v>0</v>
      </c>
      <c r="P26" s="76">
        <v>0.125</v>
      </c>
      <c r="Q26" s="76">
        <v>0</v>
      </c>
      <c r="R26" s="76">
        <v>0</v>
      </c>
      <c r="S26" s="76">
        <f t="shared" si="0"/>
        <v>0</v>
      </c>
    </row>
    <row r="27" spans="1:19" ht="18" x14ac:dyDescent="0.2">
      <c r="A27" s="74">
        <v>19</v>
      </c>
      <c r="B27" s="74">
        <v>1056492</v>
      </c>
      <c r="C27" s="75" t="s">
        <v>134</v>
      </c>
      <c r="D27" s="76" t="s">
        <v>244</v>
      </c>
      <c r="E27" s="76" t="s">
        <v>246</v>
      </c>
      <c r="F27" s="75" t="s">
        <v>149</v>
      </c>
      <c r="G27" s="75" t="s">
        <v>149</v>
      </c>
      <c r="H27" s="76">
        <f>1-0.8177</f>
        <v>0.18230000000000002</v>
      </c>
      <c r="I27" s="76">
        <v>-0.1363</v>
      </c>
      <c r="J27" s="76">
        <v>1.67E-2</v>
      </c>
      <c r="K27" s="76">
        <f t="shared" si="1"/>
        <v>0.87258081897296369</v>
      </c>
      <c r="L27" s="109">
        <v>3.0619999999999998E-16</v>
      </c>
      <c r="M27" s="103" t="s">
        <v>678</v>
      </c>
      <c r="N27" s="76">
        <v>0.11111111111111099</v>
      </c>
      <c r="O27" s="76">
        <v>0.44444444444444398</v>
      </c>
      <c r="P27" s="76">
        <v>0.11111111111111099</v>
      </c>
      <c r="Q27" s="76">
        <v>0.33333333333333298</v>
      </c>
      <c r="R27" s="76">
        <v>0</v>
      </c>
      <c r="S27" s="76">
        <f t="shared" si="0"/>
        <v>0</v>
      </c>
    </row>
    <row r="28" spans="1:19" ht="18" x14ac:dyDescent="0.2">
      <c r="A28" s="74">
        <v>19</v>
      </c>
      <c r="B28" s="74">
        <v>45411941</v>
      </c>
      <c r="C28" s="75" t="s">
        <v>135</v>
      </c>
      <c r="D28" s="76" t="s">
        <v>243</v>
      </c>
      <c r="E28" s="76" t="s">
        <v>244</v>
      </c>
      <c r="F28" s="75" t="s">
        <v>36</v>
      </c>
      <c r="G28" s="75" t="s">
        <v>36</v>
      </c>
      <c r="H28" s="76">
        <f>1-0.7841</f>
        <v>0.21589999999999998</v>
      </c>
      <c r="I28" s="76">
        <v>1.2017</v>
      </c>
      <c r="J28" s="76">
        <v>1.89E-2</v>
      </c>
      <c r="K28" s="76">
        <f t="shared" si="1"/>
        <v>3.325765921793931</v>
      </c>
      <c r="L28" s="109" t="s">
        <v>679</v>
      </c>
      <c r="M28" s="103" t="s">
        <v>678</v>
      </c>
      <c r="N28" s="76">
        <v>0.22222222222222199</v>
      </c>
      <c r="O28" s="76">
        <v>0.33333333333333298</v>
      </c>
      <c r="P28" s="76">
        <v>0.22222222222222199</v>
      </c>
      <c r="Q28" s="76">
        <v>0.22222222222222199</v>
      </c>
      <c r="R28" s="76">
        <v>0</v>
      </c>
      <c r="S28" s="76">
        <f t="shared" si="0"/>
        <v>0</v>
      </c>
    </row>
    <row r="29" spans="1:19" ht="18" x14ac:dyDescent="0.2">
      <c r="A29" s="74">
        <v>19</v>
      </c>
      <c r="B29" s="74">
        <v>45412079</v>
      </c>
      <c r="C29" s="75" t="s">
        <v>136</v>
      </c>
      <c r="D29" s="76" t="s">
        <v>243</v>
      </c>
      <c r="E29" s="76" t="s">
        <v>244</v>
      </c>
      <c r="F29" s="75" t="s">
        <v>36</v>
      </c>
      <c r="G29" s="75" t="s">
        <v>36</v>
      </c>
      <c r="H29" s="76">
        <f>1-0.0736</f>
        <v>0.9264</v>
      </c>
      <c r="I29" s="76">
        <v>0.46729999999999999</v>
      </c>
      <c r="J29" s="76">
        <v>3.0499999999999999E-2</v>
      </c>
      <c r="K29" s="76">
        <f t="shared" si="1"/>
        <v>1.5956800356292677</v>
      </c>
      <c r="L29" s="109">
        <v>6.4010000000000002E-53</v>
      </c>
      <c r="M29" s="103" t="s">
        <v>678</v>
      </c>
      <c r="N29" s="76">
        <v>0.22222222222222199</v>
      </c>
      <c r="O29" s="76">
        <v>0.33333333333333298</v>
      </c>
      <c r="P29" s="76">
        <v>0.22222222222222199</v>
      </c>
      <c r="Q29" s="76">
        <v>0.22222222222222199</v>
      </c>
      <c r="R29" s="76">
        <v>0</v>
      </c>
      <c r="S29" s="76">
        <f t="shared" si="0"/>
        <v>0</v>
      </c>
    </row>
    <row r="30" spans="1:19" ht="18" x14ac:dyDescent="0.2">
      <c r="A30" s="74">
        <v>20</v>
      </c>
      <c r="B30" s="74">
        <v>54997568</v>
      </c>
      <c r="C30" s="75" t="s">
        <v>137</v>
      </c>
      <c r="D30" s="76" t="s">
        <v>245</v>
      </c>
      <c r="E30" s="76" t="s">
        <v>246</v>
      </c>
      <c r="F30" s="75" t="s">
        <v>161</v>
      </c>
      <c r="G30" s="75" t="s">
        <v>437</v>
      </c>
      <c r="H30" s="76">
        <v>8.7499999999999994E-2</v>
      </c>
      <c r="I30" s="76">
        <v>-0.1229</v>
      </c>
      <c r="J30" s="76">
        <v>2.23E-2</v>
      </c>
      <c r="K30" s="76">
        <f t="shared" si="1"/>
        <v>0.8843520933485427</v>
      </c>
      <c r="L30" s="109">
        <v>3.463E-8</v>
      </c>
      <c r="M30" s="103" t="s">
        <v>678</v>
      </c>
      <c r="N30" s="76">
        <v>0</v>
      </c>
      <c r="O30" s="76">
        <v>0</v>
      </c>
      <c r="P30" s="76">
        <v>0</v>
      </c>
      <c r="Q30" s="76">
        <v>0</v>
      </c>
      <c r="R30" s="76">
        <v>0</v>
      </c>
      <c r="S30" s="76">
        <f t="shared" si="0"/>
        <v>1</v>
      </c>
    </row>
    <row r="31" spans="1:19" ht="18" x14ac:dyDescent="0.2">
      <c r="A31" s="74">
        <v>21</v>
      </c>
      <c r="B31" s="74">
        <v>28156856</v>
      </c>
      <c r="C31" s="75" t="s">
        <v>138</v>
      </c>
      <c r="D31" s="76" t="s">
        <v>245</v>
      </c>
      <c r="E31" s="76" t="s">
        <v>244</v>
      </c>
      <c r="F31" s="75" t="s">
        <v>73</v>
      </c>
      <c r="G31" s="75" t="s">
        <v>437</v>
      </c>
      <c r="H31" s="76">
        <v>0.30790000000000001</v>
      </c>
      <c r="I31" s="76">
        <v>-7.1400000000000005E-2</v>
      </c>
      <c r="J31" s="76">
        <v>1.3299999999999999E-2</v>
      </c>
      <c r="K31" s="76">
        <f t="shared" si="1"/>
        <v>0.9310893818777578</v>
      </c>
      <c r="L31" s="109">
        <v>2.6000000000000001E-8</v>
      </c>
      <c r="M31" s="103" t="s">
        <v>678</v>
      </c>
      <c r="N31" s="76">
        <v>0</v>
      </c>
      <c r="O31" s="76">
        <v>0</v>
      </c>
      <c r="P31" s="76">
        <v>0</v>
      </c>
      <c r="Q31" s="76">
        <v>0</v>
      </c>
      <c r="R31" s="76">
        <v>0</v>
      </c>
      <c r="S31" s="76">
        <f t="shared" si="0"/>
        <v>1</v>
      </c>
    </row>
    <row r="32" spans="1:19" ht="16" customHeight="1" x14ac:dyDescent="0.2">
      <c r="A32" s="146" t="s">
        <v>687</v>
      </c>
      <c r="B32" s="146"/>
      <c r="C32" s="146"/>
      <c r="D32" s="146"/>
      <c r="E32" s="146"/>
      <c r="F32" s="146"/>
      <c r="G32" s="146"/>
      <c r="H32" s="146"/>
      <c r="I32" s="146"/>
      <c r="J32" s="146"/>
      <c r="K32" s="146"/>
      <c r="L32" s="146"/>
      <c r="M32" s="146"/>
      <c r="N32" s="146"/>
      <c r="O32" s="146"/>
      <c r="P32" s="146"/>
      <c r="Q32" s="146"/>
      <c r="R32" s="146"/>
      <c r="S32" s="146"/>
    </row>
    <row r="33" spans="1:19" ht="16" customHeight="1" x14ac:dyDescent="0.2">
      <c r="A33" s="146"/>
      <c r="B33" s="146"/>
      <c r="C33" s="146"/>
      <c r="D33" s="146"/>
      <c r="E33" s="146"/>
      <c r="F33" s="146"/>
      <c r="G33" s="146"/>
      <c r="H33" s="146"/>
      <c r="I33" s="146"/>
      <c r="J33" s="146"/>
      <c r="K33" s="146"/>
      <c r="L33" s="146"/>
      <c r="M33" s="146"/>
      <c r="N33" s="146"/>
      <c r="O33" s="146"/>
      <c r="P33" s="146"/>
      <c r="Q33" s="146"/>
      <c r="R33" s="146"/>
      <c r="S33" s="146"/>
    </row>
    <row r="34" spans="1:19" ht="16" customHeight="1" x14ac:dyDescent="0.2">
      <c r="A34" s="146"/>
      <c r="B34" s="146"/>
      <c r="C34" s="146"/>
      <c r="D34" s="146"/>
      <c r="E34" s="146"/>
      <c r="F34" s="146"/>
      <c r="G34" s="146"/>
      <c r="H34" s="146"/>
      <c r="I34" s="146"/>
      <c r="J34" s="146"/>
      <c r="K34" s="146"/>
      <c r="L34" s="146"/>
      <c r="M34" s="146"/>
      <c r="N34" s="146"/>
      <c r="O34" s="146"/>
      <c r="P34" s="146"/>
      <c r="Q34" s="146"/>
      <c r="R34" s="146"/>
      <c r="S34" s="146"/>
    </row>
    <row r="35" spans="1:19" ht="16" customHeight="1" x14ac:dyDescent="0.2">
      <c r="A35" s="146"/>
      <c r="B35" s="146"/>
      <c r="C35" s="146"/>
      <c r="D35" s="146"/>
      <c r="E35" s="146"/>
      <c r="F35" s="146"/>
      <c r="G35" s="146"/>
      <c r="H35" s="146"/>
      <c r="I35" s="146"/>
      <c r="J35" s="146"/>
      <c r="K35" s="146"/>
      <c r="L35" s="146"/>
      <c r="M35" s="146"/>
      <c r="N35" s="146"/>
      <c r="O35" s="146"/>
      <c r="P35" s="146"/>
      <c r="Q35" s="146"/>
      <c r="R35" s="146"/>
      <c r="S35" s="146"/>
    </row>
    <row r="36" spans="1:19" ht="16" customHeight="1" x14ac:dyDescent="0.2">
      <c r="A36" s="146"/>
      <c r="B36" s="146"/>
      <c r="C36" s="146"/>
      <c r="D36" s="146"/>
      <c r="E36" s="146"/>
      <c r="F36" s="146"/>
      <c r="G36" s="146"/>
      <c r="H36" s="146"/>
      <c r="I36" s="146"/>
      <c r="J36" s="146"/>
      <c r="K36" s="146"/>
      <c r="L36" s="146"/>
      <c r="M36" s="146"/>
      <c r="N36" s="146"/>
      <c r="O36" s="146"/>
      <c r="P36" s="146"/>
      <c r="Q36" s="146"/>
      <c r="R36" s="146"/>
      <c r="S36" s="146"/>
    </row>
    <row r="37" spans="1:19" ht="16" customHeight="1" x14ac:dyDescent="0.2">
      <c r="A37" s="146"/>
      <c r="B37" s="146"/>
      <c r="C37" s="146"/>
      <c r="D37" s="146"/>
      <c r="E37" s="146"/>
      <c r="F37" s="146"/>
      <c r="G37" s="146"/>
      <c r="H37" s="146"/>
      <c r="I37" s="146"/>
      <c r="J37" s="146"/>
      <c r="K37" s="146"/>
      <c r="L37" s="146"/>
      <c r="M37" s="146"/>
      <c r="N37" s="146"/>
      <c r="O37" s="146"/>
      <c r="P37" s="146"/>
      <c r="Q37" s="146"/>
      <c r="R37" s="146"/>
      <c r="S37" s="146"/>
    </row>
    <row r="38" spans="1:19" ht="16" customHeight="1" x14ac:dyDescent="0.2">
      <c r="A38" s="146"/>
      <c r="B38" s="146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6"/>
      <c r="O38" s="146"/>
      <c r="P38" s="146"/>
      <c r="Q38" s="146"/>
      <c r="R38" s="146"/>
      <c r="S38" s="146"/>
    </row>
  </sheetData>
  <mergeCells count="2">
    <mergeCell ref="A1:R1"/>
    <mergeCell ref="A32:S38"/>
  </mergeCells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EB2869-C3BC-504C-AE7A-CBCACA0CBCC9}">
  <dimension ref="A1:I21"/>
  <sheetViews>
    <sheetView zoomScale="92" zoomScaleNormal="100" workbookViewId="0">
      <selection activeCell="B25" sqref="B25"/>
    </sheetView>
  </sheetViews>
  <sheetFormatPr baseColWidth="10" defaultRowHeight="20" x14ac:dyDescent="0.2"/>
  <cols>
    <col min="1" max="1" width="42" style="40" customWidth="1"/>
    <col min="2" max="2" width="37" style="43" customWidth="1"/>
    <col min="3" max="9" width="25.83203125" style="40" customWidth="1"/>
    <col min="10" max="16384" width="10.83203125" style="40"/>
  </cols>
  <sheetData>
    <row r="1" spans="1:9" x14ac:dyDescent="0.2">
      <c r="A1" s="154" t="s">
        <v>624</v>
      </c>
      <c r="B1" s="154"/>
      <c r="C1" s="154"/>
      <c r="D1" s="154"/>
      <c r="E1" s="154"/>
      <c r="F1" s="154"/>
      <c r="G1" s="154"/>
      <c r="H1" s="154"/>
      <c r="I1" s="154"/>
    </row>
    <row r="2" spans="1:9" x14ac:dyDescent="0.2">
      <c r="A2" s="155" t="s">
        <v>403</v>
      </c>
      <c r="B2" s="152" t="s">
        <v>623</v>
      </c>
      <c r="C2" s="154" t="s">
        <v>404</v>
      </c>
      <c r="D2" s="154"/>
      <c r="E2" s="154"/>
      <c r="F2" s="154" t="s">
        <v>405</v>
      </c>
      <c r="G2" s="154"/>
      <c r="H2" s="154"/>
      <c r="I2" s="50"/>
    </row>
    <row r="3" spans="1:9" x14ac:dyDescent="0.2">
      <c r="A3" s="155"/>
      <c r="B3" s="153"/>
      <c r="C3" s="41" t="s">
        <v>408</v>
      </c>
      <c r="D3" s="43" t="s">
        <v>415</v>
      </c>
      <c r="E3" s="43" t="s">
        <v>409</v>
      </c>
      <c r="F3" s="43" t="s">
        <v>408</v>
      </c>
      <c r="G3" s="43" t="s">
        <v>415</v>
      </c>
      <c r="H3" s="43" t="s">
        <v>409</v>
      </c>
      <c r="I3" s="50"/>
    </row>
    <row r="4" spans="1:9" x14ac:dyDescent="0.2">
      <c r="A4" s="51" t="s">
        <v>402</v>
      </c>
      <c r="B4" s="52">
        <v>19</v>
      </c>
      <c r="C4" s="53">
        <v>2.1493739999999999</v>
      </c>
      <c r="D4" s="54" t="s">
        <v>647</v>
      </c>
      <c r="E4" s="55">
        <v>1.9884020000000001E-80</v>
      </c>
      <c r="F4" s="53">
        <v>0.64045129999999995</v>
      </c>
      <c r="G4" s="54" t="s">
        <v>416</v>
      </c>
      <c r="H4" s="55">
        <v>1.4545540000000001E-8</v>
      </c>
      <c r="I4" s="149" t="s">
        <v>421</v>
      </c>
    </row>
    <row r="5" spans="1:9" x14ac:dyDescent="0.2">
      <c r="A5" s="56" t="s">
        <v>406</v>
      </c>
      <c r="B5" s="57">
        <v>11</v>
      </c>
      <c r="C5" s="58">
        <v>2.5190920000000001</v>
      </c>
      <c r="D5" s="59" t="s">
        <v>648</v>
      </c>
      <c r="E5" s="60">
        <v>7.784541E-109</v>
      </c>
      <c r="F5" s="58">
        <v>0.58997469999999996</v>
      </c>
      <c r="G5" s="59" t="s">
        <v>572</v>
      </c>
      <c r="H5" s="61">
        <v>2.741616E-8</v>
      </c>
      <c r="I5" s="150"/>
    </row>
    <row r="6" spans="1:9" x14ac:dyDescent="0.2">
      <c r="A6" s="56" t="s">
        <v>272</v>
      </c>
      <c r="B6" s="57">
        <v>19</v>
      </c>
      <c r="C6" s="58">
        <v>2.5549219999999999</v>
      </c>
      <c r="D6" s="59" t="s">
        <v>423</v>
      </c>
      <c r="E6" s="60">
        <v>1.7447800000000001E-109</v>
      </c>
      <c r="F6" s="58">
        <v>0.55284639999999996</v>
      </c>
      <c r="G6" s="59" t="s">
        <v>621</v>
      </c>
      <c r="H6" s="61">
        <v>1.2877730000000001E-10</v>
      </c>
      <c r="I6" s="150"/>
    </row>
    <row r="7" spans="1:9" x14ac:dyDescent="0.2">
      <c r="A7" s="56" t="s">
        <v>639</v>
      </c>
      <c r="B7" s="57">
        <v>8</v>
      </c>
      <c r="C7" s="58">
        <v>2.5468329999999999</v>
      </c>
      <c r="D7" s="59" t="s">
        <v>649</v>
      </c>
      <c r="E7" s="60">
        <v>2.066139E-110</v>
      </c>
      <c r="F7" s="58">
        <v>0.57604149999999998</v>
      </c>
      <c r="G7" s="59" t="s">
        <v>650</v>
      </c>
      <c r="H7" s="61">
        <v>1.8065079999999999E-8</v>
      </c>
      <c r="I7" s="150"/>
    </row>
    <row r="8" spans="1:9" x14ac:dyDescent="0.2">
      <c r="A8" s="56" t="s">
        <v>279</v>
      </c>
      <c r="B8" s="57">
        <v>4</v>
      </c>
      <c r="C8" s="58">
        <v>1.0520689999999999</v>
      </c>
      <c r="D8" s="59" t="s">
        <v>571</v>
      </c>
      <c r="E8" s="62">
        <v>0.13380719999999999</v>
      </c>
      <c r="F8" s="58">
        <v>0.89642509999999997</v>
      </c>
      <c r="G8" s="59" t="s">
        <v>622</v>
      </c>
      <c r="H8" s="63">
        <v>7.8126600000000004E-2</v>
      </c>
      <c r="I8" s="150"/>
    </row>
    <row r="9" spans="1:9" x14ac:dyDescent="0.2">
      <c r="A9" s="64" t="s">
        <v>407</v>
      </c>
      <c r="B9" s="65">
        <v>29</v>
      </c>
      <c r="C9" s="66">
        <v>2.6058876999999998</v>
      </c>
      <c r="D9" s="67" t="s">
        <v>424</v>
      </c>
      <c r="E9" s="68">
        <v>8.3903180000000003E-113</v>
      </c>
      <c r="F9" s="66">
        <v>0.53790139999999997</v>
      </c>
      <c r="G9" s="67" t="s">
        <v>573</v>
      </c>
      <c r="H9" s="68">
        <v>1.125515E-10</v>
      </c>
      <c r="I9" s="151"/>
    </row>
    <row r="10" spans="1:9" x14ac:dyDescent="0.2">
      <c r="A10" s="51" t="s">
        <v>402</v>
      </c>
      <c r="B10" s="52">
        <v>17</v>
      </c>
      <c r="C10" s="53">
        <v>1.1892</v>
      </c>
      <c r="D10" s="54" t="s">
        <v>574</v>
      </c>
      <c r="E10" s="55">
        <v>5.4895510000000003E-7</v>
      </c>
      <c r="F10" s="53">
        <v>0.82351540000000001</v>
      </c>
      <c r="G10" s="54" t="s">
        <v>651</v>
      </c>
      <c r="H10" s="55">
        <v>3.1942018000000001E-3</v>
      </c>
      <c r="I10" s="149" t="s">
        <v>422</v>
      </c>
    </row>
    <row r="11" spans="1:9" x14ac:dyDescent="0.2">
      <c r="A11" s="56" t="s">
        <v>406</v>
      </c>
      <c r="B11" s="57">
        <v>9</v>
      </c>
      <c r="C11" s="58">
        <v>1.1939090000000001</v>
      </c>
      <c r="D11" s="59" t="s">
        <v>425</v>
      </c>
      <c r="E11" s="61">
        <v>2.0422029999999999E-7</v>
      </c>
      <c r="F11" s="58">
        <v>0.90908279999999997</v>
      </c>
      <c r="G11" s="59" t="s">
        <v>426</v>
      </c>
      <c r="H11" s="63">
        <v>0.1305245032</v>
      </c>
      <c r="I11" s="150"/>
    </row>
    <row r="12" spans="1:9" x14ac:dyDescent="0.2">
      <c r="A12" s="56" t="s">
        <v>272</v>
      </c>
      <c r="B12" s="57">
        <v>17</v>
      </c>
      <c r="C12" s="58">
        <v>1.2747379999999999</v>
      </c>
      <c r="D12" s="59" t="s">
        <v>625</v>
      </c>
      <c r="E12" s="61">
        <v>2.8070660000000002E-12</v>
      </c>
      <c r="F12" s="58">
        <v>0.79160359999999996</v>
      </c>
      <c r="G12" s="59" t="s">
        <v>652</v>
      </c>
      <c r="H12" s="61">
        <v>2.8538510000000001E-4</v>
      </c>
      <c r="I12" s="150"/>
    </row>
    <row r="13" spans="1:9" x14ac:dyDescent="0.2">
      <c r="A13" s="56" t="s">
        <v>639</v>
      </c>
      <c r="B13" s="57">
        <v>6</v>
      </c>
      <c r="C13" s="58">
        <v>1.1848639999999999</v>
      </c>
      <c r="D13" s="59" t="s">
        <v>574</v>
      </c>
      <c r="E13" s="61">
        <v>7.5180370000000002E-7</v>
      </c>
      <c r="F13" s="58">
        <v>0.90983579999999997</v>
      </c>
      <c r="G13" s="59" t="s">
        <v>426</v>
      </c>
      <c r="H13" s="63">
        <v>0.1453126669</v>
      </c>
      <c r="I13" s="150"/>
    </row>
    <row r="14" spans="1:9" x14ac:dyDescent="0.2">
      <c r="A14" s="56" t="s">
        <v>279</v>
      </c>
      <c r="B14" s="57">
        <v>4</v>
      </c>
      <c r="C14" s="58">
        <v>1.0520689999999999</v>
      </c>
      <c r="D14" s="59" t="s">
        <v>571</v>
      </c>
      <c r="E14" s="63">
        <v>0.13380719999999999</v>
      </c>
      <c r="F14" s="58">
        <v>0.89642509999999997</v>
      </c>
      <c r="G14" s="59" t="s">
        <v>653</v>
      </c>
      <c r="H14" s="63">
        <v>7.8126601099999998E-2</v>
      </c>
      <c r="I14" s="150"/>
    </row>
    <row r="15" spans="1:9" x14ac:dyDescent="0.2">
      <c r="A15" s="64" t="s">
        <v>407</v>
      </c>
      <c r="B15" s="65">
        <v>27</v>
      </c>
      <c r="C15" s="66">
        <v>1.3048724</v>
      </c>
      <c r="D15" s="67" t="s">
        <v>626</v>
      </c>
      <c r="E15" s="68">
        <v>3.1286919999999998E-14</v>
      </c>
      <c r="F15" s="66">
        <v>0.78373839999999995</v>
      </c>
      <c r="G15" s="67" t="s">
        <v>575</v>
      </c>
      <c r="H15" s="68">
        <v>2.429907E-4</v>
      </c>
      <c r="I15" s="151"/>
    </row>
    <row r="16" spans="1:9" ht="20" customHeight="1" x14ac:dyDescent="0.2">
      <c r="A16" s="147" t="s">
        <v>675</v>
      </c>
      <c r="B16" s="147"/>
      <c r="C16" s="147"/>
      <c r="D16" s="147"/>
      <c r="E16" s="147"/>
      <c r="F16" s="147"/>
      <c r="G16" s="147"/>
      <c r="H16" s="147"/>
      <c r="I16" s="147"/>
    </row>
    <row r="17" spans="1:9" x14ac:dyDescent="0.2">
      <c r="A17" s="148"/>
      <c r="B17" s="148"/>
      <c r="C17" s="148"/>
      <c r="D17" s="148"/>
      <c r="E17" s="148"/>
      <c r="F17" s="148"/>
      <c r="G17" s="148"/>
      <c r="H17" s="148"/>
      <c r="I17" s="148"/>
    </row>
    <row r="18" spans="1:9" x14ac:dyDescent="0.2">
      <c r="A18" s="148"/>
      <c r="B18" s="148"/>
      <c r="C18" s="148"/>
      <c r="D18" s="148"/>
      <c r="E18" s="148"/>
      <c r="F18" s="148"/>
      <c r="G18" s="148"/>
      <c r="H18" s="148"/>
      <c r="I18" s="148"/>
    </row>
    <row r="19" spans="1:9" x14ac:dyDescent="0.2">
      <c r="A19" s="69"/>
      <c r="B19" s="69"/>
      <c r="C19" s="69"/>
      <c r="D19" s="69"/>
      <c r="E19" s="69"/>
      <c r="F19" s="69"/>
      <c r="G19" s="69"/>
      <c r="H19" s="69"/>
      <c r="I19" s="69"/>
    </row>
    <row r="20" spans="1:9" x14ac:dyDescent="0.2">
      <c r="A20" s="69"/>
      <c r="B20" s="69"/>
      <c r="C20" s="69"/>
      <c r="D20" s="69"/>
      <c r="E20" s="69"/>
      <c r="F20" s="69"/>
      <c r="G20" s="69"/>
      <c r="H20" s="69"/>
      <c r="I20" s="69"/>
    </row>
    <row r="21" spans="1:9" x14ac:dyDescent="0.2">
      <c r="A21" s="69"/>
      <c r="B21" s="69"/>
      <c r="C21" s="69"/>
      <c r="D21" s="69"/>
      <c r="E21" s="69"/>
      <c r="F21" s="69"/>
      <c r="G21" s="69"/>
      <c r="H21" s="69"/>
      <c r="I21" s="69"/>
    </row>
  </sheetData>
  <mergeCells count="8">
    <mergeCell ref="A16:I18"/>
    <mergeCell ref="I10:I15"/>
    <mergeCell ref="B2:B3"/>
    <mergeCell ref="A1:I1"/>
    <mergeCell ref="A2:A3"/>
    <mergeCell ref="C2:E2"/>
    <mergeCell ref="F2:H2"/>
    <mergeCell ref="I4:I9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4DD04-A166-8341-8BAB-DEA600E49666}">
  <dimension ref="A1:AC46"/>
  <sheetViews>
    <sheetView tabSelected="1" workbookViewId="0">
      <selection activeCell="F15" sqref="F15"/>
    </sheetView>
  </sheetViews>
  <sheetFormatPr baseColWidth="10" defaultRowHeight="21" x14ac:dyDescent="0.25"/>
  <cols>
    <col min="1" max="1" width="31" bestFit="1" customWidth="1"/>
    <col min="2" max="2" width="20.83203125" customWidth="1"/>
    <col min="3" max="3" width="20.83203125" style="3" customWidth="1"/>
    <col min="4" max="4" width="26.6640625" style="15" customWidth="1"/>
    <col min="5" max="5" width="20.83203125" style="9" customWidth="1"/>
    <col min="6" max="6" width="20.83203125" customWidth="1"/>
    <col min="7" max="7" width="34.6640625" style="3" customWidth="1"/>
    <col min="8" max="8" width="10.1640625" bestFit="1" customWidth="1"/>
  </cols>
  <sheetData>
    <row r="1" spans="1:29" ht="20" x14ac:dyDescent="0.2">
      <c r="A1" s="164" t="s">
        <v>600</v>
      </c>
      <c r="B1" s="164"/>
      <c r="C1" s="164"/>
      <c r="D1" s="164"/>
      <c r="E1" s="164"/>
      <c r="F1" s="164"/>
      <c r="G1" s="164"/>
      <c r="H1" s="164"/>
      <c r="I1" s="164"/>
    </row>
    <row r="2" spans="1:29" ht="20" x14ac:dyDescent="0.2">
      <c r="A2" s="165" t="s">
        <v>403</v>
      </c>
      <c r="B2" s="167" t="s">
        <v>404</v>
      </c>
      <c r="C2" s="167"/>
      <c r="D2" s="167"/>
      <c r="E2" s="165" t="s">
        <v>405</v>
      </c>
      <c r="F2" s="167"/>
      <c r="G2" s="167"/>
      <c r="H2" s="167" t="s">
        <v>601</v>
      </c>
      <c r="I2" s="156" t="s">
        <v>36</v>
      </c>
    </row>
    <row r="3" spans="1:29" ht="20" x14ac:dyDescent="0.2">
      <c r="A3" s="166"/>
      <c r="B3" s="16" t="s">
        <v>408</v>
      </c>
      <c r="C3" s="17" t="s">
        <v>415</v>
      </c>
      <c r="D3" s="17" t="s">
        <v>603</v>
      </c>
      <c r="E3" s="18" t="s">
        <v>408</v>
      </c>
      <c r="F3" s="19" t="s">
        <v>415</v>
      </c>
      <c r="G3" s="17" t="s">
        <v>603</v>
      </c>
      <c r="H3" s="164"/>
      <c r="I3" s="157"/>
      <c r="Y3" s="3"/>
      <c r="Z3" s="11"/>
      <c r="AA3" s="11"/>
      <c r="AB3" s="11"/>
      <c r="AC3" s="3"/>
    </row>
    <row r="4" spans="1:29" ht="21" customHeight="1" x14ac:dyDescent="0.2">
      <c r="A4" s="20" t="s">
        <v>271</v>
      </c>
      <c r="B4" s="21">
        <v>2.1080269999999999</v>
      </c>
      <c r="C4" s="22" t="s">
        <v>661</v>
      </c>
      <c r="D4" s="23">
        <v>1.8274259999999999E-43</v>
      </c>
      <c r="E4" s="24">
        <v>0.62725339999999996</v>
      </c>
      <c r="F4" s="25" t="s">
        <v>664</v>
      </c>
      <c r="G4" s="26">
        <v>9.9275169999999997E-7</v>
      </c>
      <c r="H4" s="158" t="s">
        <v>602</v>
      </c>
      <c r="I4" s="161" t="s">
        <v>608</v>
      </c>
      <c r="Y4" s="3"/>
      <c r="Z4" s="11"/>
      <c r="AA4" s="11"/>
      <c r="AB4" s="11"/>
      <c r="AC4" s="3"/>
    </row>
    <row r="5" spans="1:29" ht="20" x14ac:dyDescent="0.2">
      <c r="A5" s="27" t="s">
        <v>604</v>
      </c>
      <c r="B5" s="28">
        <v>2.6459290000000002</v>
      </c>
      <c r="C5" s="29" t="s">
        <v>662</v>
      </c>
      <c r="D5" s="30">
        <v>9.6973739999999998E-63</v>
      </c>
      <c r="E5" s="24">
        <v>0.57181879999999996</v>
      </c>
      <c r="F5" s="31" t="s">
        <v>609</v>
      </c>
      <c r="G5" s="26">
        <v>2.7610080000000001E-6</v>
      </c>
      <c r="H5" s="159"/>
      <c r="I5" s="162"/>
      <c r="Y5" s="3"/>
      <c r="Z5" s="11"/>
      <c r="AA5" s="11"/>
      <c r="AB5" s="11"/>
      <c r="AC5" s="3"/>
    </row>
    <row r="6" spans="1:29" ht="20" x14ac:dyDescent="0.2">
      <c r="A6" s="27" t="s">
        <v>272</v>
      </c>
      <c r="B6" s="28">
        <v>2.6228760000000002</v>
      </c>
      <c r="C6" s="29" t="s">
        <v>633</v>
      </c>
      <c r="D6" s="30">
        <v>9.0269839999999991E-62</v>
      </c>
      <c r="E6" s="24">
        <v>0.53772500000000001</v>
      </c>
      <c r="F6" s="31" t="s">
        <v>634</v>
      </c>
      <c r="G6" s="26">
        <v>6.5374349999999999E-8</v>
      </c>
      <c r="H6" s="159"/>
      <c r="I6" s="162"/>
      <c r="Y6" s="3"/>
      <c r="Z6" s="11"/>
      <c r="AA6" s="11"/>
      <c r="AB6" s="11"/>
      <c r="AC6" s="3"/>
    </row>
    <row r="7" spans="1:29" ht="20" x14ac:dyDescent="0.2">
      <c r="A7" s="27" t="s">
        <v>605</v>
      </c>
      <c r="B7" s="28">
        <v>2.6299299999999999</v>
      </c>
      <c r="C7" s="29" t="s">
        <v>607</v>
      </c>
      <c r="D7" s="30">
        <v>1.1059389999999999E-62</v>
      </c>
      <c r="E7" s="24">
        <v>0.5618147</v>
      </c>
      <c r="F7" s="31" t="s">
        <v>635</v>
      </c>
      <c r="G7" s="26">
        <v>2.3246620000000002E-6</v>
      </c>
      <c r="H7" s="159"/>
      <c r="I7" s="162"/>
      <c r="Y7" s="3"/>
      <c r="Z7" s="11"/>
      <c r="AB7" s="11"/>
      <c r="AC7" s="3"/>
    </row>
    <row r="8" spans="1:29" ht="20" x14ac:dyDescent="0.2">
      <c r="A8" s="27" t="s">
        <v>279</v>
      </c>
      <c r="B8" s="28">
        <v>1.0759510000000001</v>
      </c>
      <c r="C8" s="29" t="s">
        <v>663</v>
      </c>
      <c r="D8" s="29">
        <v>0.1093392</v>
      </c>
      <c r="E8" s="24">
        <v>0.90221079999999998</v>
      </c>
      <c r="F8" s="31" t="s">
        <v>610</v>
      </c>
      <c r="G8" s="32">
        <v>0.16555339999999999</v>
      </c>
      <c r="H8" s="159"/>
      <c r="I8" s="162"/>
    </row>
    <row r="9" spans="1:29" ht="20" x14ac:dyDescent="0.2">
      <c r="A9" s="33" t="s">
        <v>606</v>
      </c>
      <c r="B9" s="34">
        <v>2.6438695999999999</v>
      </c>
      <c r="C9" s="35" t="s">
        <v>662</v>
      </c>
      <c r="D9" s="17">
        <v>7.2709429999999997E-63</v>
      </c>
      <c r="E9" s="36">
        <v>0.51311969999999996</v>
      </c>
      <c r="F9" s="37" t="s">
        <v>665</v>
      </c>
      <c r="G9" s="17">
        <v>2.0939069999999999E-8</v>
      </c>
      <c r="H9" s="160"/>
      <c r="I9" s="163"/>
    </row>
    <row r="10" spans="1:29" ht="20" x14ac:dyDescent="0.2">
      <c r="A10" s="20" t="s">
        <v>271</v>
      </c>
      <c r="B10" s="41">
        <v>2.21083373848318</v>
      </c>
      <c r="C10" s="22" t="s">
        <v>654</v>
      </c>
      <c r="D10" s="45">
        <v>7.27031786493792E-39</v>
      </c>
      <c r="E10" s="41">
        <v>0.69950888242677101</v>
      </c>
      <c r="F10" s="25" t="s">
        <v>657</v>
      </c>
      <c r="G10" s="42">
        <v>1.347089846701E-2</v>
      </c>
      <c r="H10" s="158" t="s">
        <v>611</v>
      </c>
      <c r="I10" s="161" t="s">
        <v>608</v>
      </c>
    </row>
    <row r="11" spans="1:29" ht="20" x14ac:dyDescent="0.2">
      <c r="A11" s="27" t="s">
        <v>604</v>
      </c>
      <c r="B11" s="41">
        <v>2.3933836874976402</v>
      </c>
      <c r="C11" s="29" t="s">
        <v>655</v>
      </c>
      <c r="D11" s="45">
        <v>7.4771935474012305E-48</v>
      </c>
      <c r="E11" s="41">
        <v>0.66091922735534903</v>
      </c>
      <c r="F11" s="31" t="s">
        <v>658</v>
      </c>
      <c r="G11" s="42">
        <v>1.18876696558629E-2</v>
      </c>
      <c r="H11" s="159"/>
      <c r="I11" s="162"/>
    </row>
    <row r="12" spans="1:29" ht="20" x14ac:dyDescent="0.2">
      <c r="A12" s="27" t="s">
        <v>272</v>
      </c>
      <c r="B12" s="41">
        <v>2.4911589660673199</v>
      </c>
      <c r="C12" s="29" t="s">
        <v>656</v>
      </c>
      <c r="D12" s="45">
        <v>1.21487732137893E-49</v>
      </c>
      <c r="E12" s="41">
        <v>0.61843151999559098</v>
      </c>
      <c r="F12" s="31" t="s">
        <v>659</v>
      </c>
      <c r="G12" s="42">
        <v>2.9621117035609902E-3</v>
      </c>
      <c r="H12" s="159"/>
      <c r="I12" s="162"/>
    </row>
    <row r="13" spans="1:29" ht="20" x14ac:dyDescent="0.2">
      <c r="A13" s="27" t="s">
        <v>605</v>
      </c>
      <c r="B13" s="41">
        <v>2.46420486275349</v>
      </c>
      <c r="C13" s="29" t="s">
        <v>636</v>
      </c>
      <c r="D13" s="45">
        <v>1.7405613653628E-49</v>
      </c>
      <c r="E13" s="41">
        <v>0.63745079967367302</v>
      </c>
      <c r="F13" s="31" t="s">
        <v>660</v>
      </c>
      <c r="G13" s="42">
        <v>8.1583202304558299E-3</v>
      </c>
      <c r="H13" s="159"/>
      <c r="I13" s="162"/>
    </row>
    <row r="14" spans="1:29" ht="20" x14ac:dyDescent="0.2">
      <c r="A14" s="27" t="s">
        <v>279</v>
      </c>
      <c r="B14" s="41">
        <v>1.0286001298765799</v>
      </c>
      <c r="C14" s="29" t="s">
        <v>612</v>
      </c>
      <c r="D14" s="42">
        <v>0.57730135700084595</v>
      </c>
      <c r="E14" s="41">
        <v>0.92227784067440399</v>
      </c>
      <c r="F14" s="31" t="s">
        <v>632</v>
      </c>
      <c r="G14" s="42">
        <v>0.49237016136671202</v>
      </c>
      <c r="H14" s="159"/>
      <c r="I14" s="162"/>
    </row>
    <row r="15" spans="1:29" ht="20" x14ac:dyDescent="0.2">
      <c r="A15" s="33" t="s">
        <v>606</v>
      </c>
      <c r="B15" s="34">
        <v>2.5701431760000002</v>
      </c>
      <c r="C15" s="35" t="s">
        <v>637</v>
      </c>
      <c r="D15" s="46">
        <v>1.03543732071572E-51</v>
      </c>
      <c r="E15" s="44">
        <v>0.628803775358177</v>
      </c>
      <c r="F15" s="37" t="s">
        <v>638</v>
      </c>
      <c r="G15" s="46">
        <v>5.74088549912289E-3</v>
      </c>
      <c r="H15" s="160"/>
      <c r="I15" s="163"/>
    </row>
    <row r="17" spans="1:18" ht="20" x14ac:dyDescent="0.2">
      <c r="A17" s="165" t="s">
        <v>403</v>
      </c>
      <c r="B17" s="167" t="s">
        <v>404</v>
      </c>
      <c r="C17" s="167"/>
      <c r="D17" s="167"/>
      <c r="E17" s="165" t="s">
        <v>405</v>
      </c>
      <c r="F17" s="167"/>
      <c r="G17" s="167"/>
      <c r="H17" s="167" t="s">
        <v>601</v>
      </c>
      <c r="I17" s="156" t="s">
        <v>36</v>
      </c>
    </row>
    <row r="18" spans="1:18" ht="20" x14ac:dyDescent="0.2">
      <c r="A18" s="166"/>
      <c r="B18" s="16" t="s">
        <v>408</v>
      </c>
      <c r="C18" s="17" t="s">
        <v>415</v>
      </c>
      <c r="D18" s="17" t="s">
        <v>603</v>
      </c>
      <c r="E18" s="18" t="s">
        <v>408</v>
      </c>
      <c r="F18" s="19" t="s">
        <v>415</v>
      </c>
      <c r="G18" s="17" t="s">
        <v>603</v>
      </c>
      <c r="H18" s="164"/>
      <c r="I18" s="157"/>
    </row>
    <row r="19" spans="1:18" ht="20" x14ac:dyDescent="0.2">
      <c r="A19" s="20" t="s">
        <v>271</v>
      </c>
      <c r="B19" s="47">
        <v>1.160903</v>
      </c>
      <c r="C19" s="22" t="s">
        <v>614</v>
      </c>
      <c r="D19" s="45">
        <v>1.4092480000000001E-3</v>
      </c>
      <c r="E19" s="24">
        <v>0.79617360000000004</v>
      </c>
      <c r="F19" s="25" t="s">
        <v>666</v>
      </c>
      <c r="G19" s="26">
        <v>4.0928767999999999E-3</v>
      </c>
      <c r="H19" s="158" t="s">
        <v>602</v>
      </c>
      <c r="I19" s="161" t="s">
        <v>613</v>
      </c>
    </row>
    <row r="20" spans="1:18" ht="20" x14ac:dyDescent="0.2">
      <c r="A20" s="27" t="s">
        <v>604</v>
      </c>
      <c r="B20" s="47">
        <v>1.2333689999999999</v>
      </c>
      <c r="C20" s="29" t="s">
        <v>615</v>
      </c>
      <c r="D20" s="45">
        <v>8.7049080000000005E-6</v>
      </c>
      <c r="E20" s="24">
        <v>0.86667110000000003</v>
      </c>
      <c r="F20" s="31" t="s">
        <v>667</v>
      </c>
      <c r="G20" s="32">
        <v>6.3034329299999997E-2</v>
      </c>
      <c r="H20" s="159"/>
      <c r="I20" s="162"/>
      <c r="P20" s="11"/>
      <c r="Q20" s="11"/>
      <c r="R20" s="3"/>
    </row>
    <row r="21" spans="1:18" ht="20" x14ac:dyDescent="0.2">
      <c r="A21" s="27" t="s">
        <v>272</v>
      </c>
      <c r="B21" s="47">
        <v>1.2635909999999999</v>
      </c>
      <c r="C21" s="29" t="s">
        <v>627</v>
      </c>
      <c r="D21" s="45">
        <v>7.780143E-7</v>
      </c>
      <c r="E21" s="24">
        <v>0.76798080000000002</v>
      </c>
      <c r="F21" s="31" t="s">
        <v>616</v>
      </c>
      <c r="G21" s="26">
        <v>7.7442319999999995E-4</v>
      </c>
      <c r="H21" s="159"/>
      <c r="I21" s="162"/>
      <c r="P21" s="11"/>
      <c r="Q21" s="11"/>
      <c r="R21" s="3"/>
    </row>
    <row r="22" spans="1:18" ht="20" x14ac:dyDescent="0.2">
      <c r="A22" s="27" t="s">
        <v>605</v>
      </c>
      <c r="B22" s="47">
        <v>1.1935119999999999</v>
      </c>
      <c r="C22" s="29" t="s">
        <v>628</v>
      </c>
      <c r="D22" s="45">
        <v>1.4924790000000001E-4</v>
      </c>
      <c r="E22" s="24">
        <v>0.85886929999999995</v>
      </c>
      <c r="F22" s="31" t="s">
        <v>617</v>
      </c>
      <c r="G22" s="32">
        <v>5.8063157099999999E-2</v>
      </c>
      <c r="H22" s="159"/>
      <c r="I22" s="162"/>
      <c r="P22" s="11"/>
      <c r="Q22" s="11"/>
      <c r="R22" s="3"/>
    </row>
    <row r="23" spans="1:18" ht="20" x14ac:dyDescent="0.2">
      <c r="A23" s="27" t="s">
        <v>279</v>
      </c>
      <c r="B23" s="47">
        <v>1.0759510000000001</v>
      </c>
      <c r="C23" s="29" t="s">
        <v>663</v>
      </c>
      <c r="D23" s="42">
        <v>0.1093392</v>
      </c>
      <c r="E23" s="24">
        <v>0.90221079999999998</v>
      </c>
      <c r="F23" s="31" t="s">
        <v>610</v>
      </c>
      <c r="G23" s="32">
        <v>0.16555343989999999</v>
      </c>
      <c r="H23" s="159"/>
      <c r="I23" s="162"/>
      <c r="P23" s="11"/>
      <c r="Q23" s="11"/>
      <c r="R23" s="3"/>
    </row>
    <row r="24" spans="1:18" ht="20" x14ac:dyDescent="0.2">
      <c r="A24" s="33" t="s">
        <v>606</v>
      </c>
      <c r="B24" s="34">
        <v>1.281982</v>
      </c>
      <c r="C24" s="35" t="s">
        <v>629</v>
      </c>
      <c r="D24" s="17">
        <v>1.4766920000000001E-7</v>
      </c>
      <c r="E24" s="36">
        <v>0.73252519999999999</v>
      </c>
      <c r="F24" s="37" t="s">
        <v>618</v>
      </c>
      <c r="G24" s="17">
        <v>1.057133E-4</v>
      </c>
      <c r="H24" s="160"/>
      <c r="I24" s="163"/>
      <c r="Q24" s="11"/>
      <c r="R24" s="3"/>
    </row>
    <row r="25" spans="1:18" ht="20" x14ac:dyDescent="0.2">
      <c r="A25" s="20" t="s">
        <v>271</v>
      </c>
      <c r="B25" s="47">
        <v>1.2281260000000001</v>
      </c>
      <c r="C25" s="22" t="s">
        <v>668</v>
      </c>
      <c r="D25" s="45">
        <v>7.0755280000000002E-5</v>
      </c>
      <c r="E25" s="24">
        <v>0.9008157</v>
      </c>
      <c r="F25" s="25" t="s">
        <v>670</v>
      </c>
      <c r="G25" s="32">
        <v>0.39637159999999999</v>
      </c>
      <c r="H25" s="158" t="s">
        <v>611</v>
      </c>
      <c r="I25" s="161" t="s">
        <v>613</v>
      </c>
    </row>
    <row r="26" spans="1:18" ht="20" x14ac:dyDescent="0.2">
      <c r="A26" s="27" t="s">
        <v>604</v>
      </c>
      <c r="B26" s="47">
        <v>1.1513249999999999</v>
      </c>
      <c r="C26" s="29" t="s">
        <v>619</v>
      </c>
      <c r="D26" s="45">
        <v>4.4340109999999999E-3</v>
      </c>
      <c r="E26" s="24">
        <v>1.0475992999999999</v>
      </c>
      <c r="F26" s="31" t="s">
        <v>631</v>
      </c>
      <c r="G26" s="32">
        <v>0.69308939999999997</v>
      </c>
      <c r="H26" s="159"/>
      <c r="I26" s="162"/>
      <c r="P26" s="11"/>
      <c r="Q26" s="11"/>
      <c r="R26" s="3"/>
    </row>
    <row r="27" spans="1:18" ht="20" x14ac:dyDescent="0.2">
      <c r="A27" s="27" t="s">
        <v>272</v>
      </c>
      <c r="B27" s="47">
        <v>1.2933380000000001</v>
      </c>
      <c r="C27" s="29" t="s">
        <v>630</v>
      </c>
      <c r="D27" s="45">
        <v>5.5846670000000004E-7</v>
      </c>
      <c r="E27" s="24">
        <v>0.87817469999999997</v>
      </c>
      <c r="F27" s="31" t="s">
        <v>671</v>
      </c>
      <c r="G27" s="32">
        <v>0.27511089999999999</v>
      </c>
      <c r="H27" s="159"/>
      <c r="I27" s="162"/>
      <c r="O27" s="11"/>
      <c r="P27" s="11"/>
      <c r="Q27" s="11"/>
      <c r="R27" s="3"/>
    </row>
    <row r="28" spans="1:18" ht="20" x14ac:dyDescent="0.2">
      <c r="A28" s="27" t="s">
        <v>605</v>
      </c>
      <c r="B28" s="47">
        <v>1.175414</v>
      </c>
      <c r="C28" s="29" t="s">
        <v>620</v>
      </c>
      <c r="D28" s="45">
        <v>1.4372720000000001E-3</v>
      </c>
      <c r="E28" s="24">
        <v>1.0378646</v>
      </c>
      <c r="F28" s="31" t="s">
        <v>672</v>
      </c>
      <c r="G28" s="32">
        <v>0.75026590000000004</v>
      </c>
      <c r="H28" s="159"/>
      <c r="I28" s="162"/>
      <c r="P28" s="11"/>
      <c r="Q28" s="11"/>
      <c r="R28" s="3"/>
    </row>
    <row r="29" spans="1:18" ht="20" x14ac:dyDescent="0.2">
      <c r="A29" s="27" t="s">
        <v>279</v>
      </c>
      <c r="B29" s="47">
        <v>1.0286</v>
      </c>
      <c r="C29" s="29" t="s">
        <v>612</v>
      </c>
      <c r="D29" s="42">
        <v>0.57730139999999996</v>
      </c>
      <c r="E29" s="24">
        <v>0.92227780000000004</v>
      </c>
      <c r="F29" s="31" t="s">
        <v>632</v>
      </c>
      <c r="G29" s="32">
        <v>0.49237019999999998</v>
      </c>
      <c r="H29" s="159"/>
      <c r="I29" s="162"/>
      <c r="O29" s="11"/>
      <c r="P29" s="11"/>
      <c r="Q29" s="11"/>
      <c r="R29" s="3"/>
    </row>
    <row r="30" spans="1:18" ht="20" x14ac:dyDescent="0.2">
      <c r="A30" s="33" t="s">
        <v>606</v>
      </c>
      <c r="B30" s="34">
        <v>1.3359977999999999</v>
      </c>
      <c r="C30" s="35" t="s">
        <v>669</v>
      </c>
      <c r="D30" s="17">
        <v>3.3784300000000003E-8</v>
      </c>
      <c r="E30" s="36">
        <v>0.94138710000000003</v>
      </c>
      <c r="F30" s="37" t="s">
        <v>673</v>
      </c>
      <c r="G30" s="35">
        <v>0.62566330000000003</v>
      </c>
      <c r="H30" s="160"/>
      <c r="I30" s="163"/>
      <c r="Q30" s="11"/>
      <c r="R30" s="3"/>
    </row>
    <row r="31" spans="1:18" ht="21" customHeight="1" x14ac:dyDescent="0.2">
      <c r="A31" s="168" t="s">
        <v>674</v>
      </c>
      <c r="B31" s="168"/>
      <c r="C31" s="168"/>
      <c r="D31" s="168"/>
      <c r="E31" s="168"/>
      <c r="F31" s="168"/>
      <c r="G31" s="168"/>
      <c r="H31" s="168"/>
      <c r="I31" s="168"/>
    </row>
    <row r="32" spans="1:18" ht="21" customHeight="1" x14ac:dyDescent="0.2">
      <c r="A32" s="169"/>
      <c r="B32" s="169"/>
      <c r="C32" s="169"/>
      <c r="D32" s="169"/>
      <c r="E32" s="169"/>
      <c r="F32" s="169"/>
      <c r="G32" s="169"/>
      <c r="H32" s="169"/>
      <c r="I32" s="169"/>
    </row>
    <row r="33" spans="1:9" ht="21" customHeight="1" x14ac:dyDescent="0.2">
      <c r="A33" s="169"/>
      <c r="B33" s="169"/>
      <c r="C33" s="169"/>
      <c r="D33" s="169"/>
      <c r="E33" s="169"/>
      <c r="F33" s="169"/>
      <c r="G33" s="169"/>
      <c r="H33" s="169"/>
      <c r="I33" s="169"/>
    </row>
    <row r="34" spans="1:9" ht="21" customHeight="1" x14ac:dyDescent="0.2">
      <c r="A34" s="169"/>
      <c r="B34" s="169"/>
      <c r="C34" s="169"/>
      <c r="D34" s="169"/>
      <c r="E34" s="169"/>
      <c r="F34" s="169"/>
      <c r="G34" s="169"/>
      <c r="H34" s="169"/>
      <c r="I34" s="169"/>
    </row>
    <row r="35" spans="1:9" ht="21" customHeight="1" x14ac:dyDescent="0.2">
      <c r="A35" s="48"/>
      <c r="B35" s="48"/>
      <c r="C35" s="48"/>
      <c r="D35" s="48"/>
      <c r="E35" s="48"/>
      <c r="F35" s="48"/>
      <c r="G35" s="48"/>
      <c r="H35" s="48"/>
      <c r="I35" s="48"/>
    </row>
    <row r="42" spans="1:9" x14ac:dyDescent="0.25">
      <c r="F42" s="11"/>
      <c r="H42" s="11"/>
      <c r="I42" s="3"/>
    </row>
    <row r="43" spans="1:9" x14ac:dyDescent="0.25">
      <c r="F43" s="11"/>
      <c r="H43" s="11"/>
      <c r="I43" s="3"/>
    </row>
    <row r="44" spans="1:9" x14ac:dyDescent="0.25">
      <c r="F44" s="11"/>
      <c r="H44" s="11"/>
      <c r="I44" s="3"/>
    </row>
    <row r="45" spans="1:9" x14ac:dyDescent="0.25">
      <c r="F45" s="11"/>
      <c r="H45" s="11"/>
      <c r="I45" s="3"/>
    </row>
    <row r="46" spans="1:9" x14ac:dyDescent="0.25">
      <c r="F46" s="11"/>
      <c r="H46" s="11"/>
      <c r="I46" s="3"/>
    </row>
  </sheetData>
  <mergeCells count="20">
    <mergeCell ref="H25:H30"/>
    <mergeCell ref="I25:I30"/>
    <mergeCell ref="A31:I34"/>
    <mergeCell ref="A17:A18"/>
    <mergeCell ref="B17:D17"/>
    <mergeCell ref="E17:G17"/>
    <mergeCell ref="H17:H18"/>
    <mergeCell ref="I17:I18"/>
    <mergeCell ref="H19:H24"/>
    <mergeCell ref="I19:I24"/>
    <mergeCell ref="I2:I3"/>
    <mergeCell ref="H4:H9"/>
    <mergeCell ref="I4:I9"/>
    <mergeCell ref="A1:I1"/>
    <mergeCell ref="H10:H15"/>
    <mergeCell ref="I10:I15"/>
    <mergeCell ref="A2:A3"/>
    <mergeCell ref="B2:D2"/>
    <mergeCell ref="E2:G2"/>
    <mergeCell ref="H2:H3"/>
  </mergeCells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4AA2F-E02C-484B-90DD-CFC7647CD1DD}">
  <dimension ref="A1:AF42"/>
  <sheetViews>
    <sheetView workbookViewId="0">
      <selection activeCell="A40" sqref="A40:J42"/>
    </sheetView>
  </sheetViews>
  <sheetFormatPr baseColWidth="10" defaultRowHeight="16" x14ac:dyDescent="0.2"/>
  <cols>
    <col min="1" max="1" width="6.1640625" bestFit="1" customWidth="1"/>
    <col min="2" max="2" width="13.1640625" bestFit="1" customWidth="1"/>
    <col min="3" max="3" width="30.83203125" bestFit="1" customWidth="1"/>
    <col min="4" max="4" width="28.1640625" bestFit="1" customWidth="1"/>
    <col min="5" max="5" width="26.1640625" bestFit="1" customWidth="1"/>
    <col min="6" max="6" width="26.83203125" bestFit="1" customWidth="1"/>
    <col min="7" max="7" width="26.33203125" bestFit="1" customWidth="1"/>
    <col min="8" max="8" width="27.83203125" bestFit="1" customWidth="1"/>
    <col min="9" max="9" width="26.1640625" bestFit="1" customWidth="1"/>
    <col min="10" max="10" width="30.1640625" bestFit="1" customWidth="1"/>
    <col min="11" max="11" width="27.6640625" bestFit="1" customWidth="1"/>
    <col min="12" max="12" width="26.83203125" bestFit="1" customWidth="1"/>
    <col min="13" max="13" width="28" bestFit="1" customWidth="1"/>
    <col min="14" max="14" width="25.33203125" bestFit="1" customWidth="1"/>
    <col min="15" max="15" width="29.83203125" bestFit="1" customWidth="1"/>
    <col min="16" max="16" width="26.83203125" bestFit="1" customWidth="1"/>
    <col min="17" max="18" width="29" bestFit="1" customWidth="1"/>
    <col min="19" max="19" width="24" bestFit="1" customWidth="1"/>
    <col min="20" max="20" width="22.6640625" bestFit="1" customWidth="1"/>
    <col min="21" max="21" width="22.83203125" bestFit="1" customWidth="1"/>
    <col min="22" max="22" width="26" bestFit="1" customWidth="1"/>
    <col min="23" max="23" width="24" bestFit="1" customWidth="1"/>
    <col min="24" max="24" width="29.1640625" bestFit="1" customWidth="1"/>
    <col min="25" max="25" width="26.83203125" bestFit="1" customWidth="1"/>
    <col min="26" max="26" width="24.5" bestFit="1" customWidth="1"/>
    <col min="27" max="27" width="27.83203125" bestFit="1" customWidth="1"/>
    <col min="28" max="28" width="23.83203125" bestFit="1" customWidth="1"/>
    <col min="29" max="29" width="22.83203125" bestFit="1" customWidth="1"/>
    <col min="30" max="30" width="24.6640625" bestFit="1" customWidth="1"/>
    <col min="31" max="31" width="28" bestFit="1" customWidth="1"/>
    <col min="32" max="32" width="23.83203125" bestFit="1" customWidth="1"/>
  </cols>
  <sheetData>
    <row r="1" spans="1:32" s="12" customFormat="1" ht="31" x14ac:dyDescent="0.35">
      <c r="A1" s="114" t="s">
        <v>247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B1" s="114"/>
      <c r="AC1" s="114"/>
      <c r="AD1" s="114"/>
      <c r="AE1" s="114"/>
      <c r="AF1" s="114"/>
    </row>
    <row r="2" spans="1:32" s="13" customFormat="1" ht="18" x14ac:dyDescent="0.2">
      <c r="A2" s="101" t="s">
        <v>109</v>
      </c>
      <c r="B2" s="101" t="s">
        <v>598</v>
      </c>
      <c r="C2" s="113" t="s">
        <v>599</v>
      </c>
      <c r="D2" s="113"/>
      <c r="E2" s="113"/>
      <c r="F2" s="113"/>
      <c r="G2" s="113"/>
      <c r="H2" s="113"/>
      <c r="I2" s="113"/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3"/>
      <c r="V2" s="113"/>
      <c r="W2" s="113"/>
      <c r="X2" s="113"/>
      <c r="Y2" s="113"/>
      <c r="Z2" s="113"/>
      <c r="AA2" s="113"/>
      <c r="AB2" s="113"/>
      <c r="AC2" s="113"/>
      <c r="AD2" s="113"/>
      <c r="AE2" s="113"/>
      <c r="AF2" s="113"/>
    </row>
    <row r="3" spans="1:32" ht="18" x14ac:dyDescent="0.2">
      <c r="A3" s="102">
        <v>1</v>
      </c>
      <c r="B3" s="102">
        <v>207802552</v>
      </c>
      <c r="C3" s="102" t="s">
        <v>146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  <c r="Z3" s="39"/>
      <c r="AA3" s="39"/>
      <c r="AB3" s="39"/>
      <c r="AC3" s="39"/>
      <c r="AD3" s="39"/>
      <c r="AE3" s="39"/>
      <c r="AF3" s="39"/>
    </row>
    <row r="4" spans="1:32" ht="18" x14ac:dyDescent="0.2">
      <c r="A4" s="102">
        <v>2</v>
      </c>
      <c r="B4" s="102">
        <v>127892810</v>
      </c>
      <c r="C4" s="102" t="s">
        <v>29</v>
      </c>
      <c r="D4" s="39" t="s">
        <v>30</v>
      </c>
      <c r="E4" s="39" t="s">
        <v>31</v>
      </c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</row>
    <row r="5" spans="1:32" ht="18" x14ac:dyDescent="0.2">
      <c r="A5" s="102">
        <v>2</v>
      </c>
      <c r="B5" s="102">
        <v>233981912</v>
      </c>
      <c r="C5" s="102" t="s">
        <v>48</v>
      </c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</row>
    <row r="6" spans="1:32" ht="18" x14ac:dyDescent="0.2">
      <c r="A6" s="102">
        <v>3</v>
      </c>
      <c r="B6" s="102">
        <v>57226150</v>
      </c>
      <c r="C6" s="102" t="s">
        <v>429</v>
      </c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  <c r="Z6" s="39"/>
      <c r="AA6" s="39"/>
      <c r="AB6" s="39"/>
      <c r="AC6" s="39"/>
      <c r="AD6" s="39"/>
      <c r="AE6" s="39"/>
      <c r="AF6" s="39"/>
    </row>
    <row r="7" spans="1:32" ht="18" x14ac:dyDescent="0.2">
      <c r="A7" s="102">
        <v>4</v>
      </c>
      <c r="B7" s="102">
        <v>11711232</v>
      </c>
      <c r="C7" s="102" t="s">
        <v>13</v>
      </c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  <c r="S7" s="39"/>
      <c r="T7" s="39"/>
      <c r="U7" s="39"/>
      <c r="V7" s="39"/>
      <c r="W7" s="39"/>
      <c r="X7" s="39"/>
      <c r="Y7" s="39"/>
      <c r="Z7" s="39"/>
      <c r="AA7" s="39"/>
      <c r="AB7" s="39"/>
      <c r="AC7" s="39"/>
      <c r="AD7" s="39"/>
      <c r="AE7" s="39"/>
      <c r="AF7" s="39"/>
    </row>
    <row r="8" spans="1:32" ht="18" x14ac:dyDescent="0.2">
      <c r="A8" s="102">
        <v>5</v>
      </c>
      <c r="B8" s="102">
        <v>88223420</v>
      </c>
      <c r="C8" s="102" t="s">
        <v>61</v>
      </c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</row>
    <row r="9" spans="1:32" ht="18" x14ac:dyDescent="0.2">
      <c r="A9" s="102">
        <v>6</v>
      </c>
      <c r="B9" s="102">
        <v>32578530</v>
      </c>
      <c r="C9" s="102" t="s">
        <v>77</v>
      </c>
      <c r="D9" s="39" t="s">
        <v>78</v>
      </c>
      <c r="E9" s="39" t="s">
        <v>79</v>
      </c>
      <c r="F9" s="39" t="s">
        <v>80</v>
      </c>
      <c r="G9" s="39" t="s">
        <v>81</v>
      </c>
      <c r="H9" s="39" t="s">
        <v>82</v>
      </c>
      <c r="I9" s="39" t="s">
        <v>83</v>
      </c>
      <c r="J9" s="39" t="s">
        <v>84</v>
      </c>
      <c r="K9" s="39" t="s">
        <v>85</v>
      </c>
      <c r="L9" s="39" t="s">
        <v>86</v>
      </c>
      <c r="M9" s="39" t="s">
        <v>87</v>
      </c>
      <c r="N9" s="39" t="s">
        <v>88</v>
      </c>
      <c r="O9" s="39" t="s">
        <v>89</v>
      </c>
      <c r="P9" s="39" t="s">
        <v>90</v>
      </c>
      <c r="Q9" s="39" t="s">
        <v>91</v>
      </c>
      <c r="R9" s="39" t="s">
        <v>92</v>
      </c>
      <c r="S9" s="39" t="s">
        <v>93</v>
      </c>
      <c r="T9" s="39" t="s">
        <v>94</v>
      </c>
      <c r="U9" s="39" t="s">
        <v>95</v>
      </c>
      <c r="V9" s="39" t="s">
        <v>96</v>
      </c>
      <c r="W9" s="39" t="s">
        <v>97</v>
      </c>
      <c r="X9" s="39" t="s">
        <v>98</v>
      </c>
      <c r="Y9" s="39" t="s">
        <v>99</v>
      </c>
      <c r="Z9" s="39" t="s">
        <v>100</v>
      </c>
      <c r="AA9" s="39" t="s">
        <v>101</v>
      </c>
      <c r="AB9" s="39" t="s">
        <v>102</v>
      </c>
      <c r="AC9" s="39" t="s">
        <v>103</v>
      </c>
      <c r="AD9" s="39" t="s">
        <v>104</v>
      </c>
      <c r="AE9" s="39" t="s">
        <v>105</v>
      </c>
      <c r="AF9" s="39" t="s">
        <v>106</v>
      </c>
    </row>
    <row r="10" spans="1:32" ht="18" x14ac:dyDescent="0.2">
      <c r="A10" s="102">
        <v>6</v>
      </c>
      <c r="B10" s="102">
        <v>47431284</v>
      </c>
      <c r="C10" s="102" t="s">
        <v>11</v>
      </c>
      <c r="D10" s="39" t="s">
        <v>12</v>
      </c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  <c r="R10" s="39"/>
      <c r="S10" s="39"/>
      <c r="T10" s="39"/>
      <c r="U10" s="39"/>
      <c r="V10" s="39"/>
      <c r="W10" s="39"/>
      <c r="X10" s="39"/>
      <c r="Y10" s="39"/>
      <c r="Z10" s="39"/>
      <c r="AA10" s="39"/>
      <c r="AB10" s="39"/>
      <c r="AC10" s="39"/>
      <c r="AD10" s="39"/>
      <c r="AE10" s="39"/>
      <c r="AF10" s="39"/>
    </row>
    <row r="11" spans="1:32" ht="18" x14ac:dyDescent="0.2">
      <c r="A11" s="102">
        <v>7</v>
      </c>
      <c r="B11" s="102">
        <v>37841534</v>
      </c>
      <c r="C11" s="102" t="s">
        <v>9</v>
      </c>
      <c r="D11" s="39"/>
      <c r="E11" s="39"/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  <c r="S11" s="39"/>
      <c r="T11" s="39"/>
      <c r="U11" s="39"/>
      <c r="V11" s="39"/>
      <c r="W11" s="39"/>
      <c r="X11" s="39"/>
      <c r="Y11" s="39"/>
      <c r="Z11" s="39"/>
      <c r="AA11" s="39"/>
      <c r="AB11" s="39"/>
      <c r="AC11" s="39"/>
      <c r="AD11" s="39"/>
      <c r="AE11" s="39"/>
      <c r="AF11" s="39"/>
    </row>
    <row r="12" spans="1:32" ht="18" x14ac:dyDescent="0.2">
      <c r="A12" s="102">
        <v>7</v>
      </c>
      <c r="B12" s="102">
        <v>100091795</v>
      </c>
      <c r="C12" s="102" t="s">
        <v>176</v>
      </c>
      <c r="D12" s="39"/>
      <c r="E12" s="39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  <c r="X12" s="39"/>
      <c r="Y12" s="39"/>
      <c r="Z12" s="39"/>
      <c r="AA12" s="39"/>
      <c r="AB12" s="39"/>
      <c r="AC12" s="39"/>
      <c r="AD12" s="39"/>
      <c r="AE12" s="39"/>
      <c r="AF12" s="39"/>
    </row>
    <row r="13" spans="1:32" ht="18" x14ac:dyDescent="0.2">
      <c r="A13" s="102">
        <v>7</v>
      </c>
      <c r="B13" s="102">
        <v>143107876</v>
      </c>
      <c r="C13" s="102" t="s">
        <v>40</v>
      </c>
      <c r="D13" s="39" t="s">
        <v>41</v>
      </c>
      <c r="E13" s="39" t="s">
        <v>42</v>
      </c>
      <c r="F13" s="39" t="s">
        <v>43</v>
      </c>
      <c r="G13" s="39" t="s">
        <v>44</v>
      </c>
      <c r="H13" s="39" t="s">
        <v>45</v>
      </c>
      <c r="I13" s="39"/>
      <c r="J13" s="39"/>
      <c r="K13" s="39"/>
      <c r="L13" s="39"/>
      <c r="M13" s="39"/>
      <c r="N13" s="39"/>
      <c r="O13" s="39"/>
      <c r="P13" s="39"/>
      <c r="Q13" s="39"/>
      <c r="R13" s="39"/>
      <c r="S13" s="39"/>
      <c r="T13" s="39"/>
      <c r="U13" s="39"/>
      <c r="V13" s="39"/>
      <c r="W13" s="39"/>
      <c r="X13" s="39"/>
      <c r="Y13" s="39"/>
      <c r="Z13" s="39"/>
      <c r="AA13" s="39"/>
      <c r="AB13" s="39"/>
      <c r="AC13" s="39"/>
      <c r="AD13" s="39"/>
      <c r="AE13" s="39"/>
      <c r="AF13" s="39"/>
    </row>
    <row r="14" spans="1:32" ht="18" x14ac:dyDescent="0.2">
      <c r="A14" s="102">
        <v>7</v>
      </c>
      <c r="B14" s="102">
        <v>145950029</v>
      </c>
      <c r="C14" s="102" t="s">
        <v>60</v>
      </c>
      <c r="D14" s="39"/>
      <c r="E14" s="39"/>
      <c r="F14" s="39"/>
      <c r="G14" s="39"/>
      <c r="H14" s="39"/>
      <c r="I14" s="39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  <c r="AB14" s="39"/>
      <c r="AC14" s="39"/>
      <c r="AD14" s="39"/>
      <c r="AE14" s="39"/>
      <c r="AF14" s="39"/>
    </row>
    <row r="15" spans="1:32" ht="18" x14ac:dyDescent="0.2">
      <c r="A15" s="102">
        <v>8</v>
      </c>
      <c r="B15" s="102">
        <v>27219987</v>
      </c>
      <c r="C15" s="102" t="s">
        <v>2</v>
      </c>
      <c r="D15" s="39" t="s">
        <v>3</v>
      </c>
      <c r="E15" s="39" t="s">
        <v>4</v>
      </c>
      <c r="F15" s="39" t="s">
        <v>5</v>
      </c>
      <c r="G15" s="39" t="s">
        <v>6</v>
      </c>
      <c r="H15" s="39" t="s">
        <v>7</v>
      </c>
      <c r="I15" s="39" t="s">
        <v>8</v>
      </c>
      <c r="J15" s="39"/>
      <c r="K15" s="39"/>
      <c r="L15" s="39"/>
      <c r="M15" s="39"/>
      <c r="N15" s="39"/>
      <c r="O15" s="39"/>
      <c r="P15" s="39"/>
      <c r="Q15" s="39"/>
      <c r="R15" s="39"/>
      <c r="S15" s="39"/>
      <c r="T15" s="39"/>
      <c r="U15" s="39"/>
      <c r="V15" s="39"/>
      <c r="W15" s="39"/>
      <c r="X15" s="39"/>
      <c r="Y15" s="39"/>
      <c r="Z15" s="39"/>
      <c r="AA15" s="39"/>
      <c r="AB15" s="39"/>
      <c r="AC15" s="39"/>
      <c r="AD15" s="39"/>
      <c r="AE15" s="39"/>
      <c r="AF15" s="39"/>
    </row>
    <row r="16" spans="1:32" ht="18" x14ac:dyDescent="0.2">
      <c r="A16" s="102">
        <v>8</v>
      </c>
      <c r="B16" s="102">
        <v>27467686</v>
      </c>
      <c r="C16" s="102" t="s">
        <v>14</v>
      </c>
      <c r="D16" s="39" t="s">
        <v>15</v>
      </c>
      <c r="E16" s="39" t="s">
        <v>16</v>
      </c>
      <c r="F16" s="39" t="s">
        <v>17</v>
      </c>
      <c r="G16" s="39" t="s">
        <v>18</v>
      </c>
      <c r="H16" s="39" t="s">
        <v>19</v>
      </c>
      <c r="I16" s="39" t="s">
        <v>20</v>
      </c>
      <c r="J16" s="39"/>
      <c r="K16" s="39"/>
      <c r="L16" s="39"/>
      <c r="M16" s="39"/>
      <c r="N16" s="39"/>
      <c r="O16" s="39"/>
      <c r="P16" s="39"/>
      <c r="Q16" s="39"/>
      <c r="R16" s="39"/>
      <c r="S16" s="39"/>
      <c r="T16" s="39"/>
      <c r="U16" s="39"/>
      <c r="V16" s="39"/>
      <c r="W16" s="39"/>
      <c r="X16" s="39"/>
      <c r="Y16" s="39"/>
      <c r="Z16" s="39"/>
      <c r="AA16" s="39"/>
      <c r="AB16" s="39"/>
      <c r="AC16" s="39"/>
      <c r="AD16" s="39"/>
      <c r="AE16" s="39"/>
      <c r="AF16" s="39"/>
    </row>
    <row r="17" spans="1:32" ht="18" x14ac:dyDescent="0.2">
      <c r="A17" s="102">
        <v>10</v>
      </c>
      <c r="B17" s="102">
        <v>11720308</v>
      </c>
      <c r="C17" s="102" t="s">
        <v>59</v>
      </c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39"/>
      <c r="R17" s="39"/>
      <c r="S17" s="39"/>
      <c r="T17" s="39"/>
      <c r="U17" s="39"/>
      <c r="V17" s="39"/>
      <c r="W17" s="39"/>
      <c r="X17" s="39"/>
      <c r="Y17" s="39"/>
      <c r="Z17" s="39"/>
      <c r="AA17" s="39"/>
      <c r="AB17" s="39"/>
      <c r="AC17" s="39"/>
      <c r="AD17" s="39"/>
      <c r="AE17" s="39"/>
      <c r="AF17" s="39"/>
    </row>
    <row r="18" spans="1:32" ht="18" x14ac:dyDescent="0.2">
      <c r="A18" s="102">
        <v>11</v>
      </c>
      <c r="B18" s="102">
        <v>47380340</v>
      </c>
      <c r="C18" s="102" t="s">
        <v>62</v>
      </c>
      <c r="D18" s="39" t="s">
        <v>63</v>
      </c>
      <c r="E18" s="39" t="s">
        <v>64</v>
      </c>
      <c r="F18" s="39" t="s">
        <v>65</v>
      </c>
      <c r="G18" s="39" t="s">
        <v>66</v>
      </c>
      <c r="H18" s="39" t="s">
        <v>67</v>
      </c>
      <c r="I18" s="39" t="s">
        <v>68</v>
      </c>
      <c r="J18" s="39" t="s">
        <v>69</v>
      </c>
      <c r="K18" s="39" t="s">
        <v>70</v>
      </c>
      <c r="L18" s="39" t="s">
        <v>71</v>
      </c>
      <c r="M18" s="39" t="s">
        <v>72</v>
      </c>
      <c r="N18" s="39"/>
      <c r="O18" s="39"/>
      <c r="P18" s="39"/>
      <c r="Q18" s="39"/>
      <c r="R18" s="39"/>
      <c r="S18" s="39"/>
      <c r="T18" s="39"/>
      <c r="U18" s="39"/>
      <c r="V18" s="39"/>
      <c r="W18" s="39"/>
      <c r="X18" s="39"/>
      <c r="Y18" s="39"/>
      <c r="Z18" s="39"/>
      <c r="AA18" s="39"/>
      <c r="AB18" s="39"/>
      <c r="AC18" s="39"/>
      <c r="AD18" s="39"/>
      <c r="AE18" s="39"/>
      <c r="AF18" s="39"/>
    </row>
    <row r="19" spans="1:32" ht="18" x14ac:dyDescent="0.2">
      <c r="A19" s="102">
        <v>11</v>
      </c>
      <c r="B19" s="102">
        <v>59936926</v>
      </c>
      <c r="C19" s="102" t="s">
        <v>21</v>
      </c>
      <c r="D19" s="39" t="s">
        <v>22</v>
      </c>
      <c r="E19" s="39" t="s">
        <v>23</v>
      </c>
      <c r="F19" s="39" t="s">
        <v>24</v>
      </c>
      <c r="G19" s="39" t="s">
        <v>25</v>
      </c>
      <c r="H19" s="39" t="s">
        <v>26</v>
      </c>
      <c r="I19" s="39" t="s">
        <v>27</v>
      </c>
      <c r="J19" s="39" t="s">
        <v>28</v>
      </c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/>
      <c r="Z19" s="39"/>
      <c r="AA19" s="39"/>
      <c r="AB19" s="39"/>
      <c r="AC19" s="39"/>
      <c r="AD19" s="39"/>
      <c r="AE19" s="39"/>
      <c r="AF19" s="39"/>
    </row>
    <row r="20" spans="1:32" ht="18" x14ac:dyDescent="0.2">
      <c r="A20" s="102">
        <v>11</v>
      </c>
      <c r="B20" s="102">
        <v>85868640</v>
      </c>
      <c r="C20" s="102" t="s">
        <v>37</v>
      </c>
      <c r="D20" s="39" t="s">
        <v>38</v>
      </c>
      <c r="E20" s="39" t="s">
        <v>39</v>
      </c>
      <c r="F20" s="39"/>
      <c r="G20" s="39"/>
      <c r="H20" s="39"/>
      <c r="I20" s="39"/>
      <c r="J20" s="39"/>
      <c r="K20" s="39"/>
      <c r="L20" s="39"/>
      <c r="M20" s="39"/>
      <c r="N20" s="39"/>
      <c r="O20" s="39"/>
      <c r="P20" s="39"/>
      <c r="Q20" s="39"/>
      <c r="R20" s="39"/>
      <c r="S20" s="39"/>
      <c r="T20" s="39"/>
      <c r="U20" s="39"/>
      <c r="V20" s="39"/>
      <c r="W20" s="39"/>
      <c r="X20" s="39"/>
      <c r="Y20" s="39"/>
      <c r="Z20" s="39"/>
      <c r="AA20" s="39"/>
      <c r="AB20" s="39"/>
      <c r="AC20" s="39"/>
      <c r="AD20" s="39"/>
      <c r="AE20" s="39"/>
      <c r="AF20" s="39"/>
    </row>
    <row r="21" spans="1:32" ht="18" x14ac:dyDescent="0.2">
      <c r="A21" s="102">
        <v>11</v>
      </c>
      <c r="B21" s="102">
        <v>121435587</v>
      </c>
      <c r="C21" s="102" t="s">
        <v>1</v>
      </c>
      <c r="D21" s="39"/>
      <c r="E21" s="39"/>
      <c r="F21" s="39"/>
      <c r="G21" s="39"/>
      <c r="H21" s="39"/>
      <c r="I21" s="39"/>
      <c r="J21" s="39"/>
      <c r="K21" s="39"/>
      <c r="L21" s="39"/>
      <c r="M21" s="39"/>
      <c r="N21" s="39"/>
      <c r="O21" s="39"/>
      <c r="P21" s="39"/>
      <c r="Q21" s="39"/>
      <c r="R21" s="39"/>
      <c r="S21" s="39"/>
      <c r="T21" s="39"/>
      <c r="U21" s="39"/>
      <c r="V21" s="39"/>
      <c r="W21" s="39"/>
      <c r="X21" s="39"/>
      <c r="Y21" s="39"/>
      <c r="Z21" s="39"/>
      <c r="AA21" s="39"/>
      <c r="AB21" s="39"/>
      <c r="AC21" s="39"/>
      <c r="AD21" s="39"/>
      <c r="AE21" s="39"/>
      <c r="AF21" s="39"/>
    </row>
    <row r="22" spans="1:32" ht="18" x14ac:dyDescent="0.2">
      <c r="A22" s="102">
        <v>14</v>
      </c>
      <c r="B22" s="102">
        <v>53391680</v>
      </c>
      <c r="C22" s="102" t="s">
        <v>49</v>
      </c>
      <c r="D22" s="39" t="s">
        <v>50</v>
      </c>
      <c r="E22" s="39" t="s">
        <v>51</v>
      </c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39"/>
      <c r="S22" s="39"/>
      <c r="T22" s="39"/>
      <c r="U22" s="39"/>
      <c r="V22" s="39"/>
      <c r="W22" s="39"/>
      <c r="X22" s="39"/>
      <c r="Y22" s="39"/>
      <c r="Z22" s="39"/>
      <c r="AA22" s="39"/>
      <c r="AB22" s="39"/>
      <c r="AC22" s="39"/>
      <c r="AD22" s="39"/>
      <c r="AE22" s="39"/>
      <c r="AF22" s="39"/>
    </row>
    <row r="23" spans="1:32" ht="18" x14ac:dyDescent="0.2">
      <c r="A23" s="102">
        <v>14</v>
      </c>
      <c r="B23" s="102">
        <v>92932828</v>
      </c>
      <c r="C23" s="102" t="s">
        <v>56</v>
      </c>
      <c r="D23" s="39" t="s">
        <v>57</v>
      </c>
      <c r="E23" s="39" t="s">
        <v>58</v>
      </c>
      <c r="F23" s="39"/>
      <c r="G23" s="39"/>
      <c r="H23" s="39"/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39"/>
      <c r="V23" s="39"/>
      <c r="W23" s="39"/>
      <c r="X23" s="39"/>
      <c r="Y23" s="39"/>
      <c r="Z23" s="39"/>
      <c r="AA23" s="39"/>
      <c r="AB23" s="39"/>
      <c r="AC23" s="39"/>
      <c r="AD23" s="39"/>
      <c r="AE23" s="39"/>
      <c r="AF23" s="39"/>
    </row>
    <row r="24" spans="1:32" ht="18" x14ac:dyDescent="0.2">
      <c r="A24" s="102">
        <v>15</v>
      </c>
      <c r="B24" s="102">
        <v>59045774</v>
      </c>
      <c r="C24" s="102" t="s">
        <v>52</v>
      </c>
      <c r="D24" s="39" t="s">
        <v>53</v>
      </c>
      <c r="E24" s="39" t="s">
        <v>54</v>
      </c>
      <c r="F24" s="39" t="s">
        <v>55</v>
      </c>
      <c r="G24" s="39"/>
      <c r="H24" s="39"/>
      <c r="I24" s="39"/>
      <c r="J24" s="39"/>
      <c r="K24" s="39"/>
      <c r="L24" s="39"/>
      <c r="M24" s="39"/>
      <c r="N24" s="39"/>
      <c r="O24" s="39"/>
      <c r="P24" s="39"/>
      <c r="Q24" s="39"/>
      <c r="R24" s="39"/>
      <c r="S24" s="39"/>
      <c r="T24" s="39"/>
      <c r="U24" s="39"/>
      <c r="V24" s="39"/>
      <c r="W24" s="39"/>
      <c r="X24" s="39"/>
      <c r="Y24" s="39"/>
      <c r="Z24" s="39"/>
      <c r="AA24" s="39"/>
      <c r="AB24" s="39"/>
      <c r="AC24" s="39"/>
      <c r="AD24" s="39"/>
      <c r="AE24" s="39"/>
      <c r="AF24" s="39"/>
    </row>
    <row r="25" spans="1:32" ht="18" x14ac:dyDescent="0.2">
      <c r="A25" s="102">
        <v>15</v>
      </c>
      <c r="B25" s="102">
        <v>63569902</v>
      </c>
      <c r="C25" s="102" t="s">
        <v>594</v>
      </c>
      <c r="D25" s="39" t="s">
        <v>595</v>
      </c>
      <c r="E25" s="39" t="s">
        <v>596</v>
      </c>
      <c r="F25" s="39" t="s">
        <v>597</v>
      </c>
      <c r="G25" s="39"/>
      <c r="H25" s="39"/>
      <c r="I25" s="39"/>
      <c r="J25" s="39"/>
      <c r="K25" s="39"/>
      <c r="L25" s="39"/>
      <c r="M25" s="39"/>
      <c r="N25" s="39"/>
      <c r="O25" s="39"/>
      <c r="P25" s="39"/>
      <c r="Q25" s="39"/>
      <c r="R25" s="39"/>
      <c r="S25" s="39"/>
      <c r="T25" s="39"/>
      <c r="U25" s="39"/>
      <c r="V25" s="39"/>
      <c r="W25" s="39"/>
      <c r="X25" s="39"/>
      <c r="Y25" s="39"/>
      <c r="Z25" s="39"/>
      <c r="AA25" s="39"/>
      <c r="AB25" s="39"/>
      <c r="AC25" s="39"/>
      <c r="AD25" s="39"/>
      <c r="AE25" s="39"/>
      <c r="AF25" s="39"/>
    </row>
    <row r="26" spans="1:32" ht="18" x14ac:dyDescent="0.2">
      <c r="A26" s="102">
        <v>16</v>
      </c>
      <c r="B26" s="102">
        <v>19808163</v>
      </c>
      <c r="C26" s="102" t="s">
        <v>74</v>
      </c>
      <c r="D26" s="39" t="s">
        <v>75</v>
      </c>
      <c r="E26" s="39" t="s">
        <v>76</v>
      </c>
      <c r="F26" s="39"/>
      <c r="G26" s="39"/>
      <c r="H26" s="39"/>
      <c r="I26" s="39"/>
      <c r="J26" s="39"/>
      <c r="K26" s="39"/>
      <c r="L26" s="39"/>
      <c r="M26" s="39"/>
      <c r="N26" s="39"/>
      <c r="O26" s="39"/>
      <c r="P26" s="39"/>
      <c r="Q26" s="39"/>
      <c r="R26" s="39"/>
      <c r="S26" s="39"/>
      <c r="T26" s="39"/>
      <c r="U26" s="39"/>
      <c r="V26" s="39"/>
      <c r="W26" s="39"/>
      <c r="X26" s="39"/>
      <c r="Y26" s="39"/>
      <c r="Z26" s="39"/>
      <c r="AA26" s="39"/>
      <c r="AB26" s="39"/>
      <c r="AC26" s="39"/>
      <c r="AD26" s="39"/>
      <c r="AE26" s="39"/>
      <c r="AF26" s="39"/>
    </row>
    <row r="27" spans="1:32" ht="18" x14ac:dyDescent="0.2">
      <c r="A27" s="102">
        <v>16</v>
      </c>
      <c r="B27" s="102">
        <v>31133100</v>
      </c>
      <c r="C27" s="102" t="s">
        <v>576</v>
      </c>
      <c r="D27" s="39" t="s">
        <v>577</v>
      </c>
      <c r="E27" s="39" t="s">
        <v>578</v>
      </c>
      <c r="F27" s="39" t="s">
        <v>579</v>
      </c>
      <c r="G27" s="39" t="s">
        <v>580</v>
      </c>
      <c r="H27" s="39" t="s">
        <v>581</v>
      </c>
      <c r="I27" s="39" t="s">
        <v>582</v>
      </c>
      <c r="J27" s="39" t="s">
        <v>583</v>
      </c>
      <c r="K27" s="39" t="s">
        <v>584</v>
      </c>
      <c r="L27" s="39" t="s">
        <v>585</v>
      </c>
      <c r="M27" s="39" t="s">
        <v>586</v>
      </c>
      <c r="N27" s="39" t="s">
        <v>587</v>
      </c>
      <c r="O27" s="39" t="s">
        <v>588</v>
      </c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39"/>
      <c r="AD27" s="39"/>
      <c r="AE27" s="39"/>
      <c r="AF27" s="39"/>
    </row>
    <row r="28" spans="1:32" ht="18" x14ac:dyDescent="0.2">
      <c r="A28" s="102">
        <v>16</v>
      </c>
      <c r="B28" s="102">
        <v>81942028</v>
      </c>
      <c r="C28" s="102" t="s">
        <v>0</v>
      </c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O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39"/>
      <c r="AD28" s="39"/>
      <c r="AE28" s="39"/>
      <c r="AF28" s="39"/>
    </row>
    <row r="29" spans="1:32" ht="18" x14ac:dyDescent="0.2">
      <c r="A29" s="102">
        <v>17</v>
      </c>
      <c r="B29" s="102">
        <v>44353222</v>
      </c>
      <c r="C29" s="102" t="s">
        <v>10</v>
      </c>
      <c r="D29" s="39"/>
      <c r="E29" s="39"/>
      <c r="F29" s="39"/>
      <c r="G29" s="39"/>
      <c r="H29" s="39"/>
      <c r="I29" s="39"/>
      <c r="J29" s="39"/>
      <c r="K29" s="39"/>
      <c r="L29" s="39"/>
      <c r="M29" s="39"/>
      <c r="N29" s="39"/>
      <c r="O29" s="39"/>
      <c r="P29" s="39"/>
      <c r="Q29" s="39"/>
      <c r="R29" s="39"/>
      <c r="S29" s="39"/>
      <c r="T29" s="39"/>
      <c r="U29" s="39"/>
      <c r="V29" s="39"/>
      <c r="W29" s="39"/>
      <c r="X29" s="39"/>
      <c r="Y29" s="39"/>
      <c r="Z29" s="39"/>
      <c r="AA29" s="39"/>
      <c r="AB29" s="39"/>
      <c r="AC29" s="39"/>
      <c r="AD29" s="39"/>
      <c r="AE29" s="39"/>
      <c r="AF29" s="39"/>
    </row>
    <row r="30" spans="1:32" ht="18" x14ac:dyDescent="0.2">
      <c r="A30" s="102">
        <v>17</v>
      </c>
      <c r="B30" s="102">
        <v>47297297</v>
      </c>
      <c r="C30" s="102" t="s">
        <v>428</v>
      </c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  <c r="S30" s="39"/>
      <c r="T30" s="39"/>
      <c r="U30" s="39"/>
      <c r="V30" s="39"/>
      <c r="W30" s="39"/>
      <c r="X30" s="39"/>
      <c r="Y30" s="39"/>
      <c r="Z30" s="39"/>
      <c r="AA30" s="39"/>
      <c r="AB30" s="39"/>
      <c r="AC30" s="39"/>
      <c r="AD30" s="39"/>
      <c r="AE30" s="39"/>
      <c r="AF30" s="39"/>
    </row>
    <row r="31" spans="1:32" ht="18" x14ac:dyDescent="0.2">
      <c r="A31" s="102">
        <v>17</v>
      </c>
      <c r="B31" s="102">
        <v>61538148</v>
      </c>
      <c r="C31" s="102" t="s">
        <v>46</v>
      </c>
      <c r="D31" s="39" t="s">
        <v>47</v>
      </c>
      <c r="E31" s="39"/>
      <c r="F31" s="39"/>
      <c r="G31" s="39"/>
      <c r="H31" s="39"/>
      <c r="I31" s="39"/>
      <c r="J31" s="39"/>
      <c r="K31" s="39"/>
      <c r="L31" s="39"/>
      <c r="M31" s="39"/>
      <c r="N31" s="39"/>
      <c r="O31" s="39"/>
      <c r="P31" s="39"/>
      <c r="Q31" s="39"/>
      <c r="R31" s="39"/>
      <c r="S31" s="39"/>
      <c r="T31" s="39"/>
      <c r="U31" s="39"/>
      <c r="V31" s="39"/>
      <c r="W31" s="39"/>
      <c r="X31" s="39"/>
      <c r="Y31" s="39"/>
      <c r="Z31" s="39"/>
      <c r="AA31" s="39"/>
      <c r="AB31" s="39"/>
      <c r="AC31" s="39"/>
      <c r="AD31" s="39"/>
      <c r="AE31" s="39"/>
      <c r="AF31" s="39"/>
    </row>
    <row r="32" spans="1:32" ht="18" x14ac:dyDescent="0.2">
      <c r="A32" s="102">
        <v>18</v>
      </c>
      <c r="B32" s="102">
        <v>56189459</v>
      </c>
      <c r="C32" s="102" t="s">
        <v>427</v>
      </c>
      <c r="D32" s="39"/>
      <c r="E32" s="39"/>
      <c r="F32" s="39"/>
      <c r="G32" s="39"/>
      <c r="H32" s="39"/>
      <c r="I32" s="39"/>
      <c r="J32" s="39"/>
      <c r="K32" s="39"/>
      <c r="L32" s="39"/>
      <c r="M32" s="39"/>
      <c r="N32" s="39"/>
      <c r="O32" s="39"/>
      <c r="P32" s="39"/>
      <c r="Q32" s="39"/>
      <c r="R32" s="39"/>
      <c r="S32" s="39"/>
      <c r="T32" s="39"/>
      <c r="U32" s="39"/>
      <c r="V32" s="39"/>
      <c r="W32" s="39"/>
      <c r="X32" s="39"/>
      <c r="Y32" s="39"/>
      <c r="Z32" s="39"/>
      <c r="AA32" s="39"/>
      <c r="AB32" s="39"/>
      <c r="AC32" s="39"/>
      <c r="AD32" s="39"/>
      <c r="AE32" s="39"/>
      <c r="AF32" s="39"/>
    </row>
    <row r="33" spans="1:32" ht="18" x14ac:dyDescent="0.2">
      <c r="A33" s="102">
        <v>19</v>
      </c>
      <c r="B33" s="102">
        <v>1056244</v>
      </c>
      <c r="C33" s="102" t="s">
        <v>149</v>
      </c>
      <c r="D33" s="39"/>
      <c r="E33" s="39"/>
      <c r="F33" s="39"/>
      <c r="G33" s="39"/>
      <c r="H33" s="39"/>
      <c r="I33" s="39"/>
      <c r="J33" s="39"/>
      <c r="K33" s="39"/>
      <c r="L33" s="39"/>
      <c r="M33" s="39"/>
      <c r="N33" s="39"/>
      <c r="O33" s="39"/>
      <c r="P33" s="39"/>
      <c r="Q33" s="39"/>
      <c r="R33" s="39"/>
      <c r="S33" s="39"/>
      <c r="T33" s="39"/>
      <c r="U33" s="39"/>
      <c r="V33" s="39"/>
      <c r="W33" s="39"/>
      <c r="X33" s="39"/>
      <c r="Y33" s="39"/>
      <c r="Z33" s="39"/>
      <c r="AA33" s="39"/>
      <c r="AB33" s="39"/>
      <c r="AC33" s="39"/>
      <c r="AD33" s="39"/>
      <c r="AE33" s="39"/>
      <c r="AF33" s="39"/>
    </row>
    <row r="34" spans="1:32" ht="18" x14ac:dyDescent="0.2">
      <c r="A34" s="102">
        <v>19</v>
      </c>
      <c r="B34" s="102">
        <v>1056492</v>
      </c>
      <c r="C34" s="102" t="s">
        <v>149</v>
      </c>
      <c r="D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39"/>
      <c r="S34" s="39"/>
      <c r="T34" s="39"/>
      <c r="U34" s="39"/>
      <c r="V34" s="39"/>
      <c r="W34" s="39"/>
      <c r="X34" s="39"/>
      <c r="Y34" s="39"/>
      <c r="Z34" s="39"/>
      <c r="AA34" s="39"/>
      <c r="AB34" s="39"/>
      <c r="AC34" s="39"/>
      <c r="AD34" s="39"/>
      <c r="AE34" s="39"/>
      <c r="AF34" s="39"/>
    </row>
    <row r="35" spans="1:32" ht="18" x14ac:dyDescent="0.2">
      <c r="A35" s="102">
        <v>19</v>
      </c>
      <c r="B35" s="102">
        <v>45411941</v>
      </c>
      <c r="C35" s="102" t="s">
        <v>36</v>
      </c>
      <c r="D35" s="39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/>
      <c r="Z35" s="39"/>
      <c r="AA35" s="39"/>
      <c r="AB35" s="39"/>
      <c r="AC35" s="39"/>
      <c r="AD35" s="39"/>
      <c r="AE35" s="39"/>
      <c r="AF35" s="39"/>
    </row>
    <row r="36" spans="1:32" ht="18" x14ac:dyDescent="0.2">
      <c r="A36" s="102">
        <v>19</v>
      </c>
      <c r="B36" s="102">
        <v>45412079</v>
      </c>
      <c r="C36" s="102" t="s">
        <v>36</v>
      </c>
      <c r="D36" s="39"/>
      <c r="E36" s="39"/>
      <c r="F36" s="39"/>
      <c r="G36" s="39"/>
      <c r="H36" s="39"/>
      <c r="I36" s="39"/>
      <c r="J36" s="39"/>
      <c r="K36" s="39"/>
      <c r="L36" s="39"/>
      <c r="M36" s="39"/>
      <c r="N36" s="39"/>
      <c r="O36" s="39"/>
      <c r="P36" s="39"/>
      <c r="Q36" s="39"/>
      <c r="R36" s="39"/>
      <c r="S36" s="39"/>
      <c r="T36" s="39"/>
      <c r="U36" s="39"/>
      <c r="V36" s="39"/>
      <c r="W36" s="39"/>
      <c r="X36" s="39"/>
      <c r="Y36" s="39"/>
      <c r="Z36" s="39"/>
      <c r="AA36" s="39"/>
      <c r="AB36" s="39"/>
      <c r="AC36" s="39"/>
      <c r="AD36" s="39"/>
      <c r="AE36" s="39"/>
      <c r="AF36" s="39"/>
    </row>
    <row r="37" spans="1:32" ht="18" x14ac:dyDescent="0.2">
      <c r="A37" s="102">
        <v>19</v>
      </c>
      <c r="B37" s="102">
        <v>46241841</v>
      </c>
      <c r="C37" s="102" t="s">
        <v>589</v>
      </c>
      <c r="D37" s="39" t="s">
        <v>590</v>
      </c>
      <c r="E37" s="39" t="s">
        <v>591</v>
      </c>
      <c r="F37" s="39" t="s">
        <v>592</v>
      </c>
      <c r="G37" s="39" t="s">
        <v>593</v>
      </c>
      <c r="H37" s="39"/>
      <c r="I37" s="39"/>
      <c r="J37" s="39"/>
      <c r="K37" s="39"/>
      <c r="L37" s="39"/>
      <c r="M37" s="39"/>
      <c r="N37" s="39"/>
      <c r="O37" s="39"/>
      <c r="P37" s="39"/>
      <c r="Q37" s="39"/>
      <c r="R37" s="39"/>
      <c r="S37" s="39"/>
      <c r="T37" s="39"/>
      <c r="U37" s="39"/>
      <c r="V37" s="39"/>
      <c r="W37" s="39"/>
      <c r="X37" s="39"/>
      <c r="Y37" s="39"/>
      <c r="Z37" s="39"/>
      <c r="AA37" s="39"/>
      <c r="AB37" s="39"/>
      <c r="AC37" s="39"/>
      <c r="AD37" s="39"/>
      <c r="AE37" s="39"/>
      <c r="AF37" s="39"/>
    </row>
    <row r="38" spans="1:32" ht="18" x14ac:dyDescent="0.2">
      <c r="A38" s="102">
        <v>20</v>
      </c>
      <c r="B38" s="102">
        <v>54997568</v>
      </c>
      <c r="C38" s="102" t="s">
        <v>32</v>
      </c>
      <c r="D38" s="39" t="s">
        <v>33</v>
      </c>
      <c r="E38" s="39" t="s">
        <v>34</v>
      </c>
      <c r="F38" s="39" t="s">
        <v>35</v>
      </c>
      <c r="G38" s="39"/>
      <c r="H38" s="39"/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39"/>
      <c r="V38" s="39"/>
      <c r="W38" s="39"/>
      <c r="X38" s="39"/>
      <c r="Y38" s="39"/>
      <c r="Z38" s="39"/>
      <c r="AA38" s="39"/>
      <c r="AB38" s="39"/>
      <c r="AC38" s="39"/>
      <c r="AD38" s="39"/>
      <c r="AE38" s="39"/>
      <c r="AF38" s="39"/>
    </row>
    <row r="39" spans="1:32" ht="18" x14ac:dyDescent="0.2">
      <c r="A39" s="102">
        <v>21</v>
      </c>
      <c r="B39" s="102">
        <v>28156856</v>
      </c>
      <c r="C39" s="102" t="s">
        <v>73</v>
      </c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  <c r="R39" s="39"/>
      <c r="S39" s="39"/>
      <c r="T39" s="39"/>
      <c r="U39" s="39"/>
      <c r="V39" s="39"/>
      <c r="W39" s="39"/>
      <c r="X39" s="39"/>
      <c r="Y39" s="39"/>
      <c r="Z39" s="39"/>
      <c r="AA39" s="39"/>
      <c r="AB39" s="39"/>
      <c r="AC39" s="39"/>
      <c r="AD39" s="39"/>
      <c r="AE39" s="39"/>
      <c r="AF39" s="39"/>
    </row>
    <row r="40" spans="1:32" ht="19" customHeight="1" x14ac:dyDescent="0.2">
      <c r="A40" s="115" t="s">
        <v>677</v>
      </c>
      <c r="B40" s="115"/>
      <c r="C40" s="115"/>
      <c r="D40" s="115"/>
      <c r="E40" s="115"/>
      <c r="F40" s="115"/>
      <c r="G40" s="115"/>
      <c r="H40" s="115"/>
      <c r="I40" s="115"/>
      <c r="J40" s="115"/>
      <c r="K40" s="39"/>
      <c r="L40" s="39"/>
      <c r="M40" s="39"/>
      <c r="N40" s="39"/>
      <c r="O40" s="39"/>
      <c r="P40" s="39"/>
      <c r="Q40" s="39"/>
      <c r="R40" s="39"/>
      <c r="S40" s="39"/>
      <c r="T40" s="39"/>
      <c r="U40" s="39"/>
      <c r="V40" s="39"/>
      <c r="W40" s="39"/>
      <c r="X40" s="39"/>
      <c r="Y40" s="39"/>
      <c r="Z40" s="39"/>
      <c r="AA40" s="39"/>
      <c r="AB40" s="39"/>
      <c r="AC40" s="39"/>
      <c r="AD40" s="39"/>
      <c r="AE40" s="39"/>
      <c r="AF40" s="39"/>
    </row>
    <row r="41" spans="1:32" x14ac:dyDescent="0.2">
      <c r="A41" s="115"/>
      <c r="B41" s="115"/>
      <c r="C41" s="115"/>
      <c r="D41" s="115"/>
      <c r="E41" s="115"/>
      <c r="F41" s="115"/>
      <c r="G41" s="115"/>
      <c r="H41" s="115"/>
      <c r="I41" s="115"/>
      <c r="J41" s="115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</row>
    <row r="42" spans="1:32" x14ac:dyDescent="0.2">
      <c r="A42" s="115"/>
      <c r="B42" s="115"/>
      <c r="C42" s="115"/>
      <c r="D42" s="115"/>
      <c r="E42" s="115"/>
      <c r="F42" s="115"/>
      <c r="G42" s="115"/>
      <c r="H42" s="115"/>
      <c r="I42" s="115"/>
      <c r="J42" s="115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</row>
  </sheetData>
  <sortState xmlns:xlrd2="http://schemas.microsoft.com/office/spreadsheetml/2017/richdata2" ref="A3:AF39">
    <sortCondition ref="A3:A39"/>
    <sortCondition ref="B3:B39"/>
  </sortState>
  <mergeCells count="3">
    <mergeCell ref="C2:AF2"/>
    <mergeCell ref="A1:AF1"/>
    <mergeCell ref="A40:J4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BA3692-E4D0-4942-BAEF-3CECF30F8F28}">
  <dimension ref="A1:L12"/>
  <sheetViews>
    <sheetView workbookViewId="0">
      <selection activeCell="C6" sqref="A1:H12"/>
    </sheetView>
  </sheetViews>
  <sheetFormatPr baseColWidth="10" defaultRowHeight="16" x14ac:dyDescent="0.2"/>
  <cols>
    <col min="1" max="1" width="13.5" bestFit="1" customWidth="1"/>
    <col min="2" max="2" width="33.33203125" bestFit="1" customWidth="1"/>
    <col min="3" max="3" width="53.83203125" bestFit="1" customWidth="1"/>
    <col min="4" max="4" width="23.1640625" bestFit="1" customWidth="1"/>
    <col min="5" max="5" width="18" bestFit="1" customWidth="1"/>
    <col min="6" max="6" width="35.6640625" bestFit="1" customWidth="1"/>
    <col min="7" max="7" width="39.6640625" bestFit="1" customWidth="1"/>
    <col min="8" max="8" width="19.6640625" bestFit="1" customWidth="1"/>
  </cols>
  <sheetData>
    <row r="1" spans="1:12" ht="24" thickBot="1" x14ac:dyDescent="0.3">
      <c r="A1" s="119" t="s">
        <v>676</v>
      </c>
      <c r="B1" s="119"/>
      <c r="C1" s="119"/>
      <c r="D1" s="119"/>
      <c r="E1" s="119"/>
      <c r="F1" s="119"/>
      <c r="G1" s="119"/>
      <c r="H1" s="119"/>
    </row>
    <row r="2" spans="1:12" s="6" customFormat="1" ht="16" customHeight="1" x14ac:dyDescent="0.2">
      <c r="A2" s="116" t="s">
        <v>248</v>
      </c>
      <c r="B2" s="117"/>
      <c r="C2" s="118"/>
      <c r="D2" s="116" t="s">
        <v>270</v>
      </c>
      <c r="E2" s="117"/>
      <c r="F2" s="117"/>
      <c r="G2" s="117"/>
      <c r="H2" s="118"/>
      <c r="I2" s="4"/>
      <c r="J2" s="4"/>
      <c r="K2" s="4"/>
      <c r="L2" s="4"/>
    </row>
    <row r="3" spans="1:12" s="6" customFormat="1" ht="16" customHeight="1" thickBot="1" x14ac:dyDescent="0.25">
      <c r="A3" s="88" t="s">
        <v>249</v>
      </c>
      <c r="B3" s="89" t="s">
        <v>250</v>
      </c>
      <c r="C3" s="90" t="s">
        <v>251</v>
      </c>
      <c r="D3" s="88" t="s">
        <v>271</v>
      </c>
      <c r="E3" s="89" t="s">
        <v>272</v>
      </c>
      <c r="F3" s="89" t="s">
        <v>273</v>
      </c>
      <c r="G3" s="89" t="s">
        <v>639</v>
      </c>
      <c r="H3" s="90" t="s">
        <v>279</v>
      </c>
      <c r="I3" s="4"/>
      <c r="J3" s="4"/>
      <c r="K3" s="4"/>
      <c r="L3" s="4"/>
    </row>
    <row r="4" spans="1:12" s="6" customFormat="1" x14ac:dyDescent="0.2">
      <c r="A4" s="94" t="s">
        <v>252</v>
      </c>
      <c r="B4" s="95">
        <v>20</v>
      </c>
      <c r="C4" s="96" t="s">
        <v>253</v>
      </c>
      <c r="D4" s="94"/>
      <c r="E4" s="95"/>
      <c r="F4" s="95"/>
      <c r="G4" s="95" t="s">
        <v>275</v>
      </c>
      <c r="H4" s="96"/>
    </row>
    <row r="5" spans="1:12" s="6" customFormat="1" x14ac:dyDescent="0.2">
      <c r="A5" s="94" t="s">
        <v>254</v>
      </c>
      <c r="B5" s="95">
        <v>10</v>
      </c>
      <c r="C5" s="96" t="s">
        <v>255</v>
      </c>
      <c r="D5" s="94"/>
      <c r="E5" s="95"/>
      <c r="F5" s="95" t="s">
        <v>275</v>
      </c>
      <c r="G5" s="95"/>
      <c r="H5" s="96"/>
    </row>
    <row r="6" spans="1:12" s="6" customFormat="1" x14ac:dyDescent="0.2">
      <c r="A6" s="94" t="s">
        <v>256</v>
      </c>
      <c r="B6" s="95">
        <v>39</v>
      </c>
      <c r="C6" s="96" t="s">
        <v>257</v>
      </c>
      <c r="D6" s="94"/>
      <c r="E6" s="95"/>
      <c r="F6" s="95"/>
      <c r="G6" s="95" t="s">
        <v>275</v>
      </c>
      <c r="H6" s="96"/>
    </row>
    <row r="7" spans="1:12" s="6" customFormat="1" x14ac:dyDescent="0.2">
      <c r="A7" s="94" t="s">
        <v>258</v>
      </c>
      <c r="B7" s="95">
        <v>12</v>
      </c>
      <c r="C7" s="96" t="s">
        <v>259</v>
      </c>
      <c r="D7" s="94"/>
      <c r="E7" s="95"/>
      <c r="F7" s="95" t="s">
        <v>275</v>
      </c>
      <c r="G7" s="95"/>
      <c r="H7" s="96"/>
    </row>
    <row r="8" spans="1:12" s="6" customFormat="1" x14ac:dyDescent="0.2">
      <c r="A8" s="94" t="s">
        <v>260</v>
      </c>
      <c r="B8" s="95">
        <v>17</v>
      </c>
      <c r="C8" s="96" t="s">
        <v>261</v>
      </c>
      <c r="D8" s="94"/>
      <c r="E8" s="95"/>
      <c r="F8" s="95"/>
      <c r="G8" s="95" t="s">
        <v>275</v>
      </c>
      <c r="H8" s="96"/>
    </row>
    <row r="9" spans="1:12" s="6" customFormat="1" x14ac:dyDescent="0.2">
      <c r="A9" s="94" t="s">
        <v>262</v>
      </c>
      <c r="B9" s="95">
        <v>35</v>
      </c>
      <c r="C9" s="96" t="s">
        <v>263</v>
      </c>
      <c r="D9" s="94"/>
      <c r="E9" s="95"/>
      <c r="F9" s="95"/>
      <c r="G9" s="95" t="s">
        <v>275</v>
      </c>
      <c r="H9" s="96"/>
    </row>
    <row r="10" spans="1:12" s="6" customFormat="1" x14ac:dyDescent="0.2">
      <c r="A10" s="94" t="s">
        <v>264</v>
      </c>
      <c r="B10" s="95">
        <v>18</v>
      </c>
      <c r="C10" s="96" t="s">
        <v>265</v>
      </c>
      <c r="D10" s="94"/>
      <c r="E10" s="95"/>
      <c r="F10" s="95"/>
      <c r="G10" s="95" t="s">
        <v>275</v>
      </c>
      <c r="H10" s="96"/>
    </row>
    <row r="11" spans="1:12" s="6" customFormat="1" x14ac:dyDescent="0.2">
      <c r="A11" s="94" t="s">
        <v>266</v>
      </c>
      <c r="B11" s="95">
        <v>10</v>
      </c>
      <c r="C11" s="96" t="s">
        <v>267</v>
      </c>
      <c r="D11" s="94"/>
      <c r="E11" s="95"/>
      <c r="F11" s="95" t="s">
        <v>275</v>
      </c>
      <c r="G11" s="95"/>
      <c r="H11" s="96"/>
    </row>
    <row r="12" spans="1:12" s="6" customFormat="1" ht="17" thickBot="1" x14ac:dyDescent="0.25">
      <c r="A12" s="99" t="s">
        <v>268</v>
      </c>
      <c r="B12" s="100">
        <v>382</v>
      </c>
      <c r="C12" s="98" t="s">
        <v>269</v>
      </c>
      <c r="D12" s="99" t="s">
        <v>275</v>
      </c>
      <c r="E12" s="100"/>
      <c r="F12" s="100"/>
      <c r="G12" s="100"/>
      <c r="H12" s="98"/>
    </row>
  </sheetData>
  <mergeCells count="3">
    <mergeCell ref="A2:C2"/>
    <mergeCell ref="D2:H2"/>
    <mergeCell ref="A1:H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AF318-C0B3-9842-BCB4-0B25C57B6BE3}">
  <dimension ref="A1:H9"/>
  <sheetViews>
    <sheetView workbookViewId="0">
      <selection activeCell="H3" sqref="A1:H9"/>
    </sheetView>
  </sheetViews>
  <sheetFormatPr baseColWidth="10" defaultRowHeight="16" x14ac:dyDescent="0.2"/>
  <cols>
    <col min="2" max="2" width="16.6640625" customWidth="1"/>
    <col min="3" max="3" width="39.83203125" bestFit="1" customWidth="1"/>
    <col min="4" max="4" width="23.1640625" bestFit="1" customWidth="1"/>
    <col min="5" max="5" width="18" bestFit="1" customWidth="1"/>
    <col min="6" max="6" width="35.6640625" bestFit="1" customWidth="1"/>
    <col min="7" max="7" width="39.5" bestFit="1" customWidth="1"/>
    <col min="8" max="8" width="19.6640625" bestFit="1" customWidth="1"/>
  </cols>
  <sheetData>
    <row r="1" spans="1:8" ht="24" thickBot="1" x14ac:dyDescent="0.3">
      <c r="A1" s="119" t="s">
        <v>410</v>
      </c>
      <c r="B1" s="119"/>
      <c r="C1" s="119"/>
      <c r="D1" s="119"/>
      <c r="E1" s="119"/>
      <c r="F1" s="119"/>
      <c r="G1" s="119"/>
      <c r="H1" s="119"/>
    </row>
    <row r="2" spans="1:8" ht="20" x14ac:dyDescent="0.2">
      <c r="A2" s="124" t="s">
        <v>276</v>
      </c>
      <c r="B2" s="125"/>
      <c r="C2" s="126"/>
      <c r="D2" s="116" t="s">
        <v>270</v>
      </c>
      <c r="E2" s="117"/>
      <c r="F2" s="117"/>
      <c r="G2" s="117"/>
      <c r="H2" s="118"/>
    </row>
    <row r="3" spans="1:8" ht="21" thickBot="1" x14ac:dyDescent="0.25">
      <c r="A3" s="127" t="s">
        <v>277</v>
      </c>
      <c r="B3" s="128"/>
      <c r="C3" s="97" t="s">
        <v>278</v>
      </c>
      <c r="D3" s="88" t="s">
        <v>271</v>
      </c>
      <c r="E3" s="89" t="s">
        <v>272</v>
      </c>
      <c r="F3" s="89" t="s">
        <v>273</v>
      </c>
      <c r="G3" s="89" t="s">
        <v>274</v>
      </c>
      <c r="H3" s="90" t="s">
        <v>279</v>
      </c>
    </row>
    <row r="4" spans="1:8" x14ac:dyDescent="0.2">
      <c r="A4" s="129" t="s">
        <v>279</v>
      </c>
      <c r="B4" s="130"/>
      <c r="C4" s="96" t="s">
        <v>280</v>
      </c>
      <c r="D4" s="94"/>
      <c r="E4" s="95"/>
      <c r="F4" s="95"/>
      <c r="G4" s="95"/>
      <c r="H4" s="96" t="s">
        <v>275</v>
      </c>
    </row>
    <row r="5" spans="1:8" x14ac:dyDescent="0.2">
      <c r="A5" s="120" t="s">
        <v>281</v>
      </c>
      <c r="B5" s="121"/>
      <c r="C5" s="96" t="s">
        <v>282</v>
      </c>
      <c r="D5" s="94"/>
      <c r="E5" s="95"/>
      <c r="F5" s="95" t="s">
        <v>275</v>
      </c>
      <c r="G5" s="95"/>
      <c r="H5" s="96"/>
    </row>
    <row r="6" spans="1:8" x14ac:dyDescent="0.2">
      <c r="A6" s="120" t="s">
        <v>283</v>
      </c>
      <c r="B6" s="121"/>
      <c r="C6" s="96" t="s">
        <v>286</v>
      </c>
      <c r="D6" s="94"/>
      <c r="E6" s="95"/>
      <c r="F6" s="95"/>
      <c r="G6" s="95" t="s">
        <v>275</v>
      </c>
      <c r="H6" s="96"/>
    </row>
    <row r="7" spans="1:8" x14ac:dyDescent="0.2">
      <c r="A7" s="120" t="s">
        <v>285</v>
      </c>
      <c r="B7" s="121"/>
      <c r="C7" s="96" t="s">
        <v>284</v>
      </c>
      <c r="D7" s="94"/>
      <c r="E7" s="95"/>
      <c r="F7" s="95"/>
      <c r="G7" s="95" t="s">
        <v>275</v>
      </c>
      <c r="H7" s="96"/>
    </row>
    <row r="8" spans="1:8" x14ac:dyDescent="0.2">
      <c r="A8" s="120" t="s">
        <v>272</v>
      </c>
      <c r="B8" s="121"/>
      <c r="C8" s="96" t="s">
        <v>287</v>
      </c>
      <c r="D8" s="94"/>
      <c r="E8" s="95" t="s">
        <v>275</v>
      </c>
      <c r="F8" s="95"/>
      <c r="G8" s="95"/>
      <c r="H8" s="96"/>
    </row>
    <row r="9" spans="1:8" ht="17" thickBot="1" x14ac:dyDescent="0.25">
      <c r="A9" s="122" t="s">
        <v>288</v>
      </c>
      <c r="B9" s="123"/>
      <c r="C9" s="98" t="s">
        <v>289</v>
      </c>
      <c r="D9" s="99" t="s">
        <v>275</v>
      </c>
      <c r="E9" s="100"/>
      <c r="F9" s="100"/>
      <c r="G9" s="100"/>
      <c r="H9" s="98"/>
    </row>
  </sheetData>
  <mergeCells count="10">
    <mergeCell ref="A7:B7"/>
    <mergeCell ref="A8:B8"/>
    <mergeCell ref="A9:B9"/>
    <mergeCell ref="A1:H1"/>
    <mergeCell ref="A2:C2"/>
    <mergeCell ref="D2:H2"/>
    <mergeCell ref="A3:B3"/>
    <mergeCell ref="A4:B4"/>
    <mergeCell ref="A5:B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65D2D-1A65-8C45-97CC-7231A836D73C}">
  <dimension ref="A1:H16"/>
  <sheetViews>
    <sheetView workbookViewId="0">
      <selection activeCell="H4" sqref="A1:H16"/>
    </sheetView>
  </sheetViews>
  <sheetFormatPr baseColWidth="10" defaultRowHeight="16" x14ac:dyDescent="0.2"/>
  <cols>
    <col min="3" max="3" width="19" customWidth="1"/>
    <col min="4" max="4" width="71.1640625" bestFit="1" customWidth="1"/>
    <col min="5" max="5" width="69" bestFit="1" customWidth="1"/>
    <col min="6" max="6" width="84.6640625" bestFit="1" customWidth="1"/>
    <col min="7" max="7" width="79.33203125" bestFit="1" customWidth="1"/>
    <col min="8" max="8" width="50.83203125" bestFit="1" customWidth="1"/>
  </cols>
  <sheetData>
    <row r="1" spans="1:8" ht="24" thickBot="1" x14ac:dyDescent="0.3">
      <c r="A1" s="119" t="s">
        <v>411</v>
      </c>
      <c r="B1" s="119"/>
      <c r="C1" s="119"/>
      <c r="D1" s="119"/>
      <c r="E1" s="119"/>
      <c r="F1" s="119"/>
      <c r="G1" s="119"/>
      <c r="H1" s="119"/>
    </row>
    <row r="2" spans="1:8" ht="20" x14ac:dyDescent="0.2">
      <c r="A2" s="124" t="s">
        <v>290</v>
      </c>
      <c r="B2" s="125"/>
      <c r="C2" s="126"/>
      <c r="D2" s="116" t="s">
        <v>270</v>
      </c>
      <c r="E2" s="117"/>
      <c r="F2" s="117"/>
      <c r="G2" s="117"/>
      <c r="H2" s="118"/>
    </row>
    <row r="3" spans="1:8" ht="21" thickBot="1" x14ac:dyDescent="0.25">
      <c r="A3" s="127" t="s">
        <v>291</v>
      </c>
      <c r="B3" s="128"/>
      <c r="C3" s="135"/>
      <c r="D3" s="88" t="s">
        <v>393</v>
      </c>
      <c r="E3" s="89" t="s">
        <v>391</v>
      </c>
      <c r="F3" s="89" t="s">
        <v>392</v>
      </c>
      <c r="G3" s="89" t="s">
        <v>640</v>
      </c>
      <c r="H3" s="90" t="s">
        <v>641</v>
      </c>
    </row>
    <row r="4" spans="1:8" x14ac:dyDescent="0.2">
      <c r="A4" s="129">
        <v>1</v>
      </c>
      <c r="B4" s="130"/>
      <c r="C4" s="136"/>
      <c r="D4" s="91" t="s">
        <v>275</v>
      </c>
      <c r="E4" s="92"/>
      <c r="F4" s="92"/>
      <c r="G4" s="92"/>
      <c r="H4" s="93"/>
    </row>
    <row r="5" spans="1:8" x14ac:dyDescent="0.2">
      <c r="A5" s="120">
        <v>2</v>
      </c>
      <c r="B5" s="121"/>
      <c r="C5" s="134"/>
      <c r="D5" s="94" t="s">
        <v>275</v>
      </c>
      <c r="E5" s="95"/>
      <c r="F5" s="95"/>
      <c r="G5" s="95"/>
      <c r="H5" s="96"/>
    </row>
    <row r="6" spans="1:8" x14ac:dyDescent="0.2">
      <c r="A6" s="120">
        <v>3</v>
      </c>
      <c r="B6" s="121"/>
      <c r="C6" s="134"/>
      <c r="D6" s="94"/>
      <c r="E6" s="95"/>
      <c r="F6" s="95"/>
      <c r="G6" s="95"/>
      <c r="H6" s="96"/>
    </row>
    <row r="7" spans="1:8" x14ac:dyDescent="0.2">
      <c r="A7" s="120">
        <v>4</v>
      </c>
      <c r="B7" s="121"/>
      <c r="C7" s="134"/>
      <c r="D7" s="94"/>
      <c r="E7" s="95" t="s">
        <v>275</v>
      </c>
      <c r="F7" s="95"/>
      <c r="G7" s="95"/>
      <c r="H7" s="96"/>
    </row>
    <row r="8" spans="1:8" x14ac:dyDescent="0.2">
      <c r="A8" s="120">
        <v>5</v>
      </c>
      <c r="B8" s="121"/>
      <c r="C8" s="134"/>
      <c r="D8" s="94"/>
      <c r="E8" s="95"/>
      <c r="F8" s="95" t="s">
        <v>275</v>
      </c>
      <c r="G8" s="95"/>
      <c r="H8" s="96"/>
    </row>
    <row r="9" spans="1:8" x14ac:dyDescent="0.2">
      <c r="A9" s="120">
        <v>6</v>
      </c>
      <c r="B9" s="121"/>
      <c r="C9" s="134"/>
      <c r="D9" s="94" t="s">
        <v>275</v>
      </c>
      <c r="E9" s="95"/>
      <c r="F9" s="95"/>
      <c r="G9" s="95"/>
      <c r="H9" s="96"/>
    </row>
    <row r="10" spans="1:8" x14ac:dyDescent="0.2">
      <c r="A10" s="120">
        <v>7</v>
      </c>
      <c r="B10" s="121"/>
      <c r="C10" s="134"/>
      <c r="D10" s="94"/>
      <c r="E10" s="95" t="s">
        <v>275</v>
      </c>
      <c r="F10" s="95"/>
      <c r="G10" s="95"/>
      <c r="H10" s="96"/>
    </row>
    <row r="11" spans="1:8" x14ac:dyDescent="0.2">
      <c r="A11" s="120">
        <v>8</v>
      </c>
      <c r="B11" s="121"/>
      <c r="C11" s="134"/>
      <c r="D11" s="94" t="s">
        <v>275</v>
      </c>
      <c r="E11" s="95"/>
      <c r="F11" s="95"/>
      <c r="G11" s="95"/>
      <c r="H11" s="96"/>
    </row>
    <row r="12" spans="1:8" x14ac:dyDescent="0.2">
      <c r="A12" s="120">
        <v>9</v>
      </c>
      <c r="B12" s="121"/>
      <c r="C12" s="134"/>
      <c r="D12" s="94"/>
      <c r="E12" s="95"/>
      <c r="F12" s="95"/>
      <c r="G12" s="95"/>
      <c r="H12" s="96"/>
    </row>
    <row r="13" spans="1:8" x14ac:dyDescent="0.2">
      <c r="A13" s="120">
        <v>10</v>
      </c>
      <c r="B13" s="121"/>
      <c r="C13" s="134"/>
      <c r="D13" s="94"/>
      <c r="E13" s="95"/>
      <c r="F13" s="95"/>
      <c r="G13" s="95"/>
      <c r="H13" s="96"/>
    </row>
    <row r="14" spans="1:8" x14ac:dyDescent="0.2">
      <c r="A14" s="120">
        <v>11</v>
      </c>
      <c r="B14" s="121"/>
      <c r="C14" s="134"/>
      <c r="D14" s="94"/>
      <c r="E14" s="95"/>
      <c r="F14" s="95"/>
      <c r="G14" s="95"/>
      <c r="H14" s="96"/>
    </row>
    <row r="15" spans="1:8" ht="17" thickBot="1" x14ac:dyDescent="0.25">
      <c r="A15" s="120">
        <v>12</v>
      </c>
      <c r="B15" s="121"/>
      <c r="C15" s="134"/>
      <c r="D15" s="94"/>
      <c r="E15" s="95"/>
      <c r="F15" s="95"/>
      <c r="G15" s="95"/>
      <c r="H15" s="96"/>
    </row>
    <row r="16" spans="1:8" ht="17" thickBot="1" x14ac:dyDescent="0.25">
      <c r="A16" s="131" t="s">
        <v>394</v>
      </c>
      <c r="B16" s="132"/>
      <c r="C16" s="132"/>
      <c r="D16" s="132"/>
      <c r="E16" s="132"/>
      <c r="F16" s="132"/>
      <c r="G16" s="132"/>
      <c r="H16" s="133"/>
    </row>
  </sheetData>
  <mergeCells count="17">
    <mergeCell ref="A5:C5"/>
    <mergeCell ref="D2:H2"/>
    <mergeCell ref="A16:H16"/>
    <mergeCell ref="A1:H1"/>
    <mergeCell ref="A12:C12"/>
    <mergeCell ref="A13:C13"/>
    <mergeCell ref="A15:C15"/>
    <mergeCell ref="A6:C6"/>
    <mergeCell ref="A7:C7"/>
    <mergeCell ref="A8:C8"/>
    <mergeCell ref="A9:C9"/>
    <mergeCell ref="A10:C10"/>
    <mergeCell ref="A11:C11"/>
    <mergeCell ref="A2:C2"/>
    <mergeCell ref="A3:C3"/>
    <mergeCell ref="A14:C14"/>
    <mergeCell ref="A4:C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B3EE74-2AB0-3545-A843-A0AA4B532238}">
  <dimension ref="A1:M180"/>
  <sheetViews>
    <sheetView workbookViewId="0">
      <selection activeCell="B16" sqref="A1:M38"/>
    </sheetView>
  </sheetViews>
  <sheetFormatPr baseColWidth="10" defaultRowHeight="16" x14ac:dyDescent="0.2"/>
  <cols>
    <col min="1" max="1" width="23.1640625" bestFit="1" customWidth="1"/>
    <col min="2" max="2" width="96.6640625" bestFit="1" customWidth="1"/>
    <col min="3" max="3" width="6.83203125" bestFit="1" customWidth="1"/>
    <col min="4" max="4" width="4.6640625" bestFit="1" customWidth="1"/>
    <col min="5" max="5" width="9.5" style="3" bestFit="1" customWidth="1"/>
    <col min="6" max="6" width="116.1640625" bestFit="1" customWidth="1"/>
    <col min="7" max="7" width="9.5" bestFit="1" customWidth="1"/>
    <col min="8" max="8" width="9" bestFit="1" customWidth="1"/>
    <col min="9" max="9" width="9.83203125" bestFit="1" customWidth="1"/>
    <col min="10" max="10" width="15.83203125" bestFit="1" customWidth="1"/>
    <col min="11" max="13" width="14" bestFit="1" customWidth="1"/>
  </cols>
  <sheetData>
    <row r="1" spans="1:13" ht="23" x14ac:dyDescent="0.25">
      <c r="A1" s="137" t="s">
        <v>442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x14ac:dyDescent="0.2">
      <c r="A2" s="39" t="s">
        <v>292</v>
      </c>
      <c r="B2" s="39" t="s">
        <v>443</v>
      </c>
      <c r="C2" s="39"/>
      <c r="D2" s="87"/>
      <c r="E2" s="38"/>
      <c r="F2" s="39"/>
      <c r="G2" s="39"/>
      <c r="H2" s="39"/>
      <c r="I2" s="39"/>
      <c r="J2" s="39"/>
      <c r="K2" s="39"/>
      <c r="L2" s="39"/>
      <c r="M2" s="39"/>
    </row>
    <row r="3" spans="1:13" x14ac:dyDescent="0.2">
      <c r="A3" s="39" t="s">
        <v>293</v>
      </c>
      <c r="B3" s="39" t="s">
        <v>294</v>
      </c>
      <c r="C3" s="49" t="s">
        <v>295</v>
      </c>
      <c r="D3" s="39" t="s">
        <v>296</v>
      </c>
      <c r="E3" s="38" t="s">
        <v>297</v>
      </c>
      <c r="F3" s="39" t="s">
        <v>298</v>
      </c>
      <c r="G3" s="39" t="s">
        <v>299</v>
      </c>
      <c r="H3" s="39" t="s">
        <v>300</v>
      </c>
      <c r="I3" s="39" t="s">
        <v>301</v>
      </c>
      <c r="J3" s="39" t="s">
        <v>302</v>
      </c>
      <c r="K3" s="39" t="s">
        <v>303</v>
      </c>
      <c r="L3" s="39" t="s">
        <v>304</v>
      </c>
      <c r="M3" s="39" t="s">
        <v>305</v>
      </c>
    </row>
    <row r="4" spans="1:13" x14ac:dyDescent="0.2">
      <c r="A4" s="39" t="s">
        <v>306</v>
      </c>
      <c r="B4" s="39" t="s">
        <v>307</v>
      </c>
      <c r="C4" s="49">
        <v>9</v>
      </c>
      <c r="D4" s="87">
        <v>7.1999999999999904</v>
      </c>
      <c r="E4" s="38">
        <v>3.2123223520520099E-14</v>
      </c>
      <c r="F4" s="39" t="s">
        <v>308</v>
      </c>
      <c r="G4" s="39">
        <v>125</v>
      </c>
      <c r="H4" s="39">
        <v>17</v>
      </c>
      <c r="I4" s="39">
        <v>20581</v>
      </c>
      <c r="J4" s="39">
        <v>87.1665882352941</v>
      </c>
      <c r="K4" s="38">
        <v>6.8341998726850697E-12</v>
      </c>
      <c r="L4" s="38">
        <v>6.8341998726850697E-12</v>
      </c>
      <c r="M4" s="38">
        <v>4.0634162701280697E-11</v>
      </c>
    </row>
    <row r="5" spans="1:13" x14ac:dyDescent="0.2">
      <c r="A5" s="39" t="s">
        <v>309</v>
      </c>
      <c r="B5" s="39" t="s">
        <v>310</v>
      </c>
      <c r="C5" s="49">
        <v>9</v>
      </c>
      <c r="D5" s="87">
        <v>7.1999999999999904</v>
      </c>
      <c r="E5" s="38">
        <v>6.5322735492155399E-14</v>
      </c>
      <c r="F5" s="39" t="s">
        <v>308</v>
      </c>
      <c r="G5" s="39">
        <v>112</v>
      </c>
      <c r="H5" s="39">
        <v>17</v>
      </c>
      <c r="I5" s="39">
        <v>16792</v>
      </c>
      <c r="J5" s="39">
        <v>79.373949579831901</v>
      </c>
      <c r="K5" s="38">
        <v>5.6925131275420401E-11</v>
      </c>
      <c r="L5" s="38">
        <v>5.6925131275420401E-11</v>
      </c>
      <c r="M5" s="38">
        <v>1.01341157687784E-10</v>
      </c>
    </row>
    <row r="6" spans="1:13" x14ac:dyDescent="0.2">
      <c r="A6" s="39" t="s">
        <v>438</v>
      </c>
      <c r="B6" s="39" t="s">
        <v>444</v>
      </c>
      <c r="C6" s="49">
        <v>8</v>
      </c>
      <c r="D6" s="39">
        <v>6.4</v>
      </c>
      <c r="E6" s="38">
        <v>2.3739957062946499E-12</v>
      </c>
      <c r="F6" s="39" t="s">
        <v>541</v>
      </c>
      <c r="G6" s="39">
        <v>110</v>
      </c>
      <c r="H6" s="39">
        <v>15</v>
      </c>
      <c r="I6" s="39">
        <v>16881</v>
      </c>
      <c r="J6" s="39">
        <v>81.847272727272696</v>
      </c>
      <c r="K6" s="38">
        <v>6.0536742285677199E-10</v>
      </c>
      <c r="L6" s="38">
        <v>6.0536742285677199E-10</v>
      </c>
      <c r="M6" s="38">
        <v>3.09364756034824E-9</v>
      </c>
    </row>
    <row r="7" spans="1:13" x14ac:dyDescent="0.2">
      <c r="A7" s="39" t="s">
        <v>313</v>
      </c>
      <c r="B7" s="39" t="s">
        <v>445</v>
      </c>
      <c r="C7" s="49">
        <v>9</v>
      </c>
      <c r="D7" s="87">
        <v>7.1999999999999904</v>
      </c>
      <c r="E7" s="38">
        <v>1.29033437867511E-11</v>
      </c>
      <c r="F7" s="39" t="s">
        <v>542</v>
      </c>
      <c r="G7" s="39">
        <v>122</v>
      </c>
      <c r="H7" s="39">
        <v>32</v>
      </c>
      <c r="I7" s="39">
        <v>20063</v>
      </c>
      <c r="J7" s="39">
        <v>46.2517930327868</v>
      </c>
      <c r="K7" s="38">
        <v>7.1613565078010302E-9</v>
      </c>
      <c r="L7" s="38">
        <v>7.1613565078010302E-9</v>
      </c>
      <c r="M7" s="38">
        <v>1.88538629153356E-8</v>
      </c>
    </row>
    <row r="8" spans="1:13" x14ac:dyDescent="0.2">
      <c r="A8" s="39" t="s">
        <v>439</v>
      </c>
      <c r="B8" s="39" t="s">
        <v>446</v>
      </c>
      <c r="C8" s="49">
        <v>9</v>
      </c>
      <c r="D8" s="87">
        <v>7.1999999999999904</v>
      </c>
      <c r="E8" s="38">
        <v>5.8526260344089599E-11</v>
      </c>
      <c r="F8" s="39" t="s">
        <v>543</v>
      </c>
      <c r="G8" s="39">
        <v>57</v>
      </c>
      <c r="H8" s="39">
        <v>30</v>
      </c>
      <c r="I8" s="39">
        <v>6879</v>
      </c>
      <c r="J8" s="39">
        <v>36.205263157894699</v>
      </c>
      <c r="K8" s="38">
        <v>6.4378924413688302E-9</v>
      </c>
      <c r="L8" s="38">
        <v>3.2189462206844101E-9</v>
      </c>
      <c r="M8" s="38">
        <v>6.6124472564155199E-8</v>
      </c>
    </row>
    <row r="9" spans="1:13" x14ac:dyDescent="0.2">
      <c r="A9" s="39" t="s">
        <v>440</v>
      </c>
      <c r="B9" s="39" t="s">
        <v>447</v>
      </c>
      <c r="C9" s="49">
        <v>8</v>
      </c>
      <c r="D9" s="39">
        <v>6.4</v>
      </c>
      <c r="E9" s="38">
        <v>2.0597152558553901E-10</v>
      </c>
      <c r="F9" s="39" t="s">
        <v>317</v>
      </c>
      <c r="G9" s="39">
        <v>72</v>
      </c>
      <c r="H9" s="39">
        <v>22</v>
      </c>
      <c r="I9" s="39">
        <v>9075</v>
      </c>
      <c r="J9" s="39">
        <v>45.8333333333333</v>
      </c>
      <c r="K9" s="38">
        <v>4.75794322829514E-8</v>
      </c>
      <c r="L9" s="38">
        <v>2.37897164190314E-8</v>
      </c>
      <c r="M9" s="38">
        <v>2.6424705756866702E-7</v>
      </c>
    </row>
    <row r="10" spans="1:13" x14ac:dyDescent="0.2">
      <c r="A10" s="39" t="s">
        <v>440</v>
      </c>
      <c r="B10" s="39" t="s">
        <v>448</v>
      </c>
      <c r="C10" s="49">
        <v>8</v>
      </c>
      <c r="D10" s="39">
        <v>6.4</v>
      </c>
      <c r="E10" s="38">
        <v>5.6986776795381801E-10</v>
      </c>
      <c r="F10" s="39" t="s">
        <v>317</v>
      </c>
      <c r="G10" s="39">
        <v>72</v>
      </c>
      <c r="H10" s="39">
        <v>25</v>
      </c>
      <c r="I10" s="39">
        <v>9075</v>
      </c>
      <c r="J10" s="39">
        <v>40.3333333333333</v>
      </c>
      <c r="K10" s="38">
        <v>1.31639457667809E-7</v>
      </c>
      <c r="L10" s="38">
        <v>4.3879821109982198E-8</v>
      </c>
      <c r="M10" s="38">
        <v>7.3110036913348598E-7</v>
      </c>
    </row>
    <row r="11" spans="1:13" x14ac:dyDescent="0.2">
      <c r="A11" s="39" t="s">
        <v>440</v>
      </c>
      <c r="B11" s="39" t="s">
        <v>449</v>
      </c>
      <c r="C11" s="49">
        <v>8</v>
      </c>
      <c r="D11" s="39">
        <v>6.4</v>
      </c>
      <c r="E11" s="38">
        <v>7.7500337429626002E-10</v>
      </c>
      <c r="F11" s="39" t="s">
        <v>317</v>
      </c>
      <c r="G11" s="39">
        <v>72</v>
      </c>
      <c r="H11" s="39">
        <v>26</v>
      </c>
      <c r="I11" s="39">
        <v>9075</v>
      </c>
      <c r="J11" s="39">
        <v>38.782051282051199</v>
      </c>
      <c r="K11" s="38">
        <v>1.7902576820993901E-7</v>
      </c>
      <c r="L11" s="38">
        <v>4.4756445105598102E-8</v>
      </c>
      <c r="M11" s="38">
        <v>9.9427489574921403E-7</v>
      </c>
    </row>
    <row r="12" spans="1:13" x14ac:dyDescent="0.2">
      <c r="A12" s="39" t="s">
        <v>439</v>
      </c>
      <c r="B12" s="39" t="s">
        <v>450</v>
      </c>
      <c r="C12" s="49">
        <v>8</v>
      </c>
      <c r="D12" s="39">
        <v>6.4</v>
      </c>
      <c r="E12" s="38">
        <v>5.83920247793136E-9</v>
      </c>
      <c r="F12" s="39" t="s">
        <v>544</v>
      </c>
      <c r="G12" s="39">
        <v>57</v>
      </c>
      <c r="H12" s="39">
        <v>33</v>
      </c>
      <c r="I12" s="39">
        <v>6879</v>
      </c>
      <c r="J12" s="39">
        <v>29.2567783094098</v>
      </c>
      <c r="K12" s="38">
        <v>6.4231206564624401E-7</v>
      </c>
      <c r="L12" s="38">
        <v>2.1410406769728401E-7</v>
      </c>
      <c r="M12" s="38">
        <v>6.5972763474419998E-6</v>
      </c>
    </row>
    <row r="13" spans="1:13" x14ac:dyDescent="0.2">
      <c r="A13" s="39" t="s">
        <v>439</v>
      </c>
      <c r="B13" s="39" t="s">
        <v>451</v>
      </c>
      <c r="C13" s="49">
        <v>10</v>
      </c>
      <c r="D13" s="39">
        <v>8</v>
      </c>
      <c r="E13" s="38">
        <v>7.5394639634454904E-9</v>
      </c>
      <c r="F13" s="39" t="s">
        <v>545</v>
      </c>
      <c r="G13" s="39">
        <v>57</v>
      </c>
      <c r="H13" s="39">
        <v>76</v>
      </c>
      <c r="I13" s="39">
        <v>6879</v>
      </c>
      <c r="J13" s="39">
        <v>15.8795013850415</v>
      </c>
      <c r="K13" s="38">
        <v>8.2934069289830603E-7</v>
      </c>
      <c r="L13" s="38">
        <v>2.0733523764526701E-7</v>
      </c>
      <c r="M13" s="38">
        <v>8.5182740416911395E-6</v>
      </c>
    </row>
    <row r="14" spans="1:13" x14ac:dyDescent="0.2">
      <c r="A14" s="39" t="s">
        <v>440</v>
      </c>
      <c r="B14" s="39" t="s">
        <v>452</v>
      </c>
      <c r="C14" s="49">
        <v>8</v>
      </c>
      <c r="D14" s="39">
        <v>6.4</v>
      </c>
      <c r="E14" s="38">
        <v>9.2442922527872194E-9</v>
      </c>
      <c r="F14" s="39" t="s">
        <v>317</v>
      </c>
      <c r="G14" s="39">
        <v>72</v>
      </c>
      <c r="H14" s="39">
        <v>36</v>
      </c>
      <c r="I14" s="39">
        <v>9075</v>
      </c>
      <c r="J14" s="39">
        <v>28.009259259259199</v>
      </c>
      <c r="K14" s="38">
        <v>2.1354292327746498E-6</v>
      </c>
      <c r="L14" s="38">
        <v>4.2708621139642102E-7</v>
      </c>
      <c r="M14" s="38">
        <v>1.1859776705147501E-5</v>
      </c>
    </row>
    <row r="15" spans="1:13" x14ac:dyDescent="0.2">
      <c r="A15" s="39" t="s">
        <v>309</v>
      </c>
      <c r="B15" s="39" t="s">
        <v>311</v>
      </c>
      <c r="C15" s="49">
        <v>10</v>
      </c>
      <c r="D15" s="39">
        <v>8</v>
      </c>
      <c r="E15" s="38">
        <v>9.5397599440441608E-9</v>
      </c>
      <c r="F15" s="39" t="s">
        <v>312</v>
      </c>
      <c r="G15" s="39">
        <v>112</v>
      </c>
      <c r="H15" s="39">
        <v>92</v>
      </c>
      <c r="I15" s="39">
        <v>16792</v>
      </c>
      <c r="J15" s="39">
        <v>16.296583850931601</v>
      </c>
      <c r="K15" s="38">
        <v>8.3186361439224703E-6</v>
      </c>
      <c r="L15" s="38">
        <v>2.0796655234578401E-6</v>
      </c>
      <c r="M15" s="38">
        <v>1.48093090124312E-5</v>
      </c>
    </row>
    <row r="16" spans="1:13" x14ac:dyDescent="0.2">
      <c r="A16" s="39" t="s">
        <v>439</v>
      </c>
      <c r="B16" s="39" t="s">
        <v>453</v>
      </c>
      <c r="C16" s="49">
        <v>8</v>
      </c>
      <c r="D16" s="39">
        <v>6.4</v>
      </c>
      <c r="E16" s="38">
        <v>1.3724073196649101E-8</v>
      </c>
      <c r="F16" s="39" t="s">
        <v>544</v>
      </c>
      <c r="G16" s="39">
        <v>57</v>
      </c>
      <c r="H16" s="39">
        <v>37</v>
      </c>
      <c r="I16" s="39">
        <v>6879</v>
      </c>
      <c r="J16" s="39">
        <v>26.0938833570412</v>
      </c>
      <c r="K16" s="38">
        <v>1.5096469240249901E-6</v>
      </c>
      <c r="L16" s="38">
        <v>3.0192956712582401E-7</v>
      </c>
      <c r="M16" s="38">
        <v>1.55057990558482E-5</v>
      </c>
    </row>
    <row r="17" spans="1:13" x14ac:dyDescent="0.2">
      <c r="A17" s="39" t="s">
        <v>439</v>
      </c>
      <c r="B17" s="39" t="s">
        <v>454</v>
      </c>
      <c r="C17" s="49">
        <v>8</v>
      </c>
      <c r="D17" s="39">
        <v>6.4</v>
      </c>
      <c r="E17" s="38">
        <v>3.4853743293931599E-8</v>
      </c>
      <c r="F17" s="39" t="s">
        <v>544</v>
      </c>
      <c r="G17" s="39">
        <v>57</v>
      </c>
      <c r="H17" s="39">
        <v>42</v>
      </c>
      <c r="I17" s="39">
        <v>6879</v>
      </c>
      <c r="J17" s="39">
        <v>22.987468671679199</v>
      </c>
      <c r="K17" s="38">
        <v>3.8339044843293997E-6</v>
      </c>
      <c r="L17" s="38">
        <v>6.3898510149762402E-7</v>
      </c>
      <c r="M17" s="38">
        <v>3.9378621319308097E-5</v>
      </c>
    </row>
    <row r="18" spans="1:13" x14ac:dyDescent="0.2">
      <c r="A18" s="39" t="s">
        <v>313</v>
      </c>
      <c r="B18" s="39" t="s">
        <v>314</v>
      </c>
      <c r="C18" s="49">
        <v>7</v>
      </c>
      <c r="D18" s="87">
        <v>5.6</v>
      </c>
      <c r="E18" s="38">
        <v>4.9753019712255101E-8</v>
      </c>
      <c r="F18" s="39" t="s">
        <v>315</v>
      </c>
      <c r="G18" s="39">
        <v>122</v>
      </c>
      <c r="H18" s="39">
        <v>34</v>
      </c>
      <c r="I18" s="39">
        <v>20063</v>
      </c>
      <c r="J18" s="39">
        <v>33.857521697203403</v>
      </c>
      <c r="K18" s="38">
        <v>2.7612545389299399E-5</v>
      </c>
      <c r="L18" s="38">
        <v>1.3806368002522399E-5</v>
      </c>
      <c r="M18" s="38">
        <v>7.2697142450284206E-5</v>
      </c>
    </row>
    <row r="19" spans="1:13" x14ac:dyDescent="0.2">
      <c r="A19" s="39" t="s">
        <v>439</v>
      </c>
      <c r="B19" s="39" t="s">
        <v>455</v>
      </c>
      <c r="C19" s="49">
        <v>8</v>
      </c>
      <c r="D19" s="39">
        <v>6.4</v>
      </c>
      <c r="E19" s="38">
        <v>7.8744876279876304E-8</v>
      </c>
      <c r="F19" s="39" t="s">
        <v>544</v>
      </c>
      <c r="G19" s="39">
        <v>57</v>
      </c>
      <c r="H19" s="39">
        <v>47</v>
      </c>
      <c r="I19" s="39">
        <v>6879</v>
      </c>
      <c r="J19" s="39">
        <v>20.541993281075001</v>
      </c>
      <c r="K19" s="38">
        <v>8.6618992181097792E-6</v>
      </c>
      <c r="L19" s="38">
        <v>1.0827415054537301E-6</v>
      </c>
      <c r="M19" s="38">
        <v>8.8967888844937394E-5</v>
      </c>
    </row>
    <row r="20" spans="1:13" x14ac:dyDescent="0.2">
      <c r="A20" s="39" t="s">
        <v>439</v>
      </c>
      <c r="B20" s="39" t="s">
        <v>456</v>
      </c>
      <c r="C20" s="49">
        <v>9</v>
      </c>
      <c r="D20" s="87">
        <v>7.1999999999999904</v>
      </c>
      <c r="E20" s="38">
        <v>8.2363197143471997E-8</v>
      </c>
      <c r="F20" s="39" t="s">
        <v>546</v>
      </c>
      <c r="G20" s="39">
        <v>57</v>
      </c>
      <c r="H20" s="39">
        <v>71</v>
      </c>
      <c r="I20" s="39">
        <v>6879</v>
      </c>
      <c r="J20" s="39">
        <v>15.2979985174203</v>
      </c>
      <c r="K20" s="38">
        <v>9.0599110185163295E-6</v>
      </c>
      <c r="L20" s="38">
        <v>1.0066608332470699E-6</v>
      </c>
      <c r="M20" s="38">
        <v>9.3055954597520696E-5</v>
      </c>
    </row>
    <row r="21" spans="1:13" x14ac:dyDescent="0.2">
      <c r="A21" s="39" t="s">
        <v>439</v>
      </c>
      <c r="B21" s="39" t="s">
        <v>457</v>
      </c>
      <c r="C21" s="49">
        <v>8</v>
      </c>
      <c r="D21" s="39">
        <v>6.4</v>
      </c>
      <c r="E21" s="38">
        <v>1.6234192542695901E-7</v>
      </c>
      <c r="F21" s="39" t="s">
        <v>544</v>
      </c>
      <c r="G21" s="39">
        <v>57</v>
      </c>
      <c r="H21" s="39">
        <v>52</v>
      </c>
      <c r="I21" s="39">
        <v>6879</v>
      </c>
      <c r="J21" s="39">
        <v>18.5668016194332</v>
      </c>
      <c r="K21" s="38">
        <v>1.7857453803671299E-5</v>
      </c>
      <c r="L21" s="38">
        <v>1.6234180686414101E-6</v>
      </c>
      <c r="M21" s="38">
        <v>1.8341780243513701E-4</v>
      </c>
    </row>
    <row r="22" spans="1:13" x14ac:dyDescent="0.2">
      <c r="A22" s="39" t="s">
        <v>439</v>
      </c>
      <c r="B22" s="39" t="s">
        <v>458</v>
      </c>
      <c r="C22" s="49">
        <v>8</v>
      </c>
      <c r="D22" s="39">
        <v>6.4</v>
      </c>
      <c r="E22" s="38">
        <v>3.1092500721995999E-7</v>
      </c>
      <c r="F22" s="39" t="s">
        <v>544</v>
      </c>
      <c r="G22" s="39">
        <v>57</v>
      </c>
      <c r="H22" s="39">
        <v>57</v>
      </c>
      <c r="I22" s="39">
        <v>6879</v>
      </c>
      <c r="J22" s="39">
        <v>16.938134810710899</v>
      </c>
      <c r="K22" s="38">
        <v>3.42011712340939E-5</v>
      </c>
      <c r="L22" s="38">
        <v>2.8501422806304001E-6</v>
      </c>
      <c r="M22" s="38">
        <v>3.5129026435542999E-4</v>
      </c>
    </row>
    <row r="23" spans="1:13" x14ac:dyDescent="0.2">
      <c r="A23" s="39" t="s">
        <v>440</v>
      </c>
      <c r="B23" s="39" t="s">
        <v>459</v>
      </c>
      <c r="C23" s="49">
        <v>9</v>
      </c>
      <c r="D23" s="87">
        <v>7.1999999999999904</v>
      </c>
      <c r="E23" s="38">
        <v>3.6613222552545999E-7</v>
      </c>
      <c r="F23" s="39" t="s">
        <v>547</v>
      </c>
      <c r="G23" s="39">
        <v>72</v>
      </c>
      <c r="H23" s="39">
        <v>88</v>
      </c>
      <c r="I23" s="39">
        <v>9075</v>
      </c>
      <c r="J23" s="39">
        <v>12.890625</v>
      </c>
      <c r="K23" s="38">
        <v>8.4572983085950905E-5</v>
      </c>
      <c r="L23" s="38">
        <v>1.40959939142204E-5</v>
      </c>
      <c r="M23" s="38">
        <v>4.6972090141927898E-4</v>
      </c>
    </row>
    <row r="24" spans="1:13" x14ac:dyDescent="0.2">
      <c r="A24" s="39" t="s">
        <v>440</v>
      </c>
      <c r="B24" s="39" t="s">
        <v>460</v>
      </c>
      <c r="C24" s="49">
        <v>10</v>
      </c>
      <c r="D24" s="39">
        <v>8</v>
      </c>
      <c r="E24" s="38">
        <v>3.9403165574530801E-7</v>
      </c>
      <c r="F24" s="39" t="s">
        <v>312</v>
      </c>
      <c r="G24" s="39">
        <v>72</v>
      </c>
      <c r="H24" s="39">
        <v>122</v>
      </c>
      <c r="I24" s="39">
        <v>9075</v>
      </c>
      <c r="J24" s="39">
        <v>10.3312841530054</v>
      </c>
      <c r="K24" s="38">
        <v>9.1017188094899505E-5</v>
      </c>
      <c r="L24" s="38">
        <v>1.3002962662267401E-5</v>
      </c>
      <c r="M24" s="38">
        <v>5.0551374906060399E-4</v>
      </c>
    </row>
    <row r="25" spans="1:13" x14ac:dyDescent="0.2">
      <c r="A25" s="39" t="s">
        <v>309</v>
      </c>
      <c r="B25" s="39" t="s">
        <v>316</v>
      </c>
      <c r="C25" s="49">
        <v>8</v>
      </c>
      <c r="D25" s="39">
        <v>6.4</v>
      </c>
      <c r="E25" s="38">
        <v>4.2771800640426499E-7</v>
      </c>
      <c r="F25" s="39" t="s">
        <v>317</v>
      </c>
      <c r="G25" s="39">
        <v>112</v>
      </c>
      <c r="H25" s="39">
        <v>71</v>
      </c>
      <c r="I25" s="39">
        <v>16792</v>
      </c>
      <c r="J25" s="39">
        <v>16.893360160965699</v>
      </c>
      <c r="K25" s="38">
        <v>3.7290063666184299E-4</v>
      </c>
      <c r="L25" s="38">
        <v>7.4591254212830194E-5</v>
      </c>
      <c r="M25" s="38">
        <v>6.6397780504878702E-4</v>
      </c>
    </row>
    <row r="26" spans="1:13" x14ac:dyDescent="0.2">
      <c r="A26" s="39" t="s">
        <v>439</v>
      </c>
      <c r="B26" s="39" t="s">
        <v>461</v>
      </c>
      <c r="C26" s="49">
        <v>8</v>
      </c>
      <c r="D26" s="39">
        <v>6.4</v>
      </c>
      <c r="E26" s="38">
        <v>6.9920991921753097E-7</v>
      </c>
      <c r="F26" s="39" t="s">
        <v>544</v>
      </c>
      <c r="G26" s="39">
        <v>57</v>
      </c>
      <c r="H26" s="39">
        <v>64</v>
      </c>
      <c r="I26" s="39">
        <v>6879</v>
      </c>
      <c r="J26" s="39">
        <v>15.0855263157894</v>
      </c>
      <c r="K26" s="38">
        <v>7.6910160261678406E-5</v>
      </c>
      <c r="L26" s="38">
        <v>5.9163761904068503E-6</v>
      </c>
      <c r="M26" s="38">
        <v>7.8998195895962897E-4</v>
      </c>
    </row>
    <row r="27" spans="1:13" x14ac:dyDescent="0.2">
      <c r="A27" s="39" t="s">
        <v>309</v>
      </c>
      <c r="B27" s="39" t="s">
        <v>318</v>
      </c>
      <c r="C27" s="49">
        <v>8</v>
      </c>
      <c r="D27" s="39">
        <v>6.4</v>
      </c>
      <c r="E27" s="38">
        <v>8.1803678245677105E-7</v>
      </c>
      <c r="F27" s="39" t="s">
        <v>317</v>
      </c>
      <c r="G27" s="39">
        <v>112</v>
      </c>
      <c r="H27" s="39">
        <v>78</v>
      </c>
      <c r="I27" s="39">
        <v>16792</v>
      </c>
      <c r="J27" s="39">
        <v>15.3772893772893</v>
      </c>
      <c r="K27" s="38">
        <v>7.1307400784315002E-4</v>
      </c>
      <c r="L27" s="38">
        <v>1.18880994100845E-4</v>
      </c>
      <c r="M27" s="39">
        <v>1.2698944619971E-3</v>
      </c>
    </row>
    <row r="28" spans="1:13" x14ac:dyDescent="0.2">
      <c r="A28" s="39" t="s">
        <v>438</v>
      </c>
      <c r="B28" s="39" t="s">
        <v>462</v>
      </c>
      <c r="C28" s="49">
        <v>6</v>
      </c>
      <c r="D28" s="39">
        <v>4.8</v>
      </c>
      <c r="E28" s="38">
        <v>8.9348425431295703E-7</v>
      </c>
      <c r="F28" s="39" t="s">
        <v>548</v>
      </c>
      <c r="G28" s="39">
        <v>110</v>
      </c>
      <c r="H28" s="39">
        <v>28</v>
      </c>
      <c r="I28" s="39">
        <v>16881</v>
      </c>
      <c r="J28" s="39">
        <v>32.885064935064896</v>
      </c>
      <c r="K28" s="38">
        <v>2.27812633407431E-4</v>
      </c>
      <c r="L28" s="38">
        <v>1.13912804767246E-4</v>
      </c>
      <c r="M28" s="39">
        <v>1.1643309099085199E-3</v>
      </c>
    </row>
    <row r="29" spans="1:13" x14ac:dyDescent="0.2">
      <c r="A29" s="39" t="s">
        <v>439</v>
      </c>
      <c r="B29" s="39" t="s">
        <v>463</v>
      </c>
      <c r="C29" s="49">
        <v>8</v>
      </c>
      <c r="D29" s="39">
        <v>6.4</v>
      </c>
      <c r="E29" s="38">
        <v>6.1472509234220201E-6</v>
      </c>
      <c r="F29" s="39" t="s">
        <v>544</v>
      </c>
      <c r="G29" s="39">
        <v>57</v>
      </c>
      <c r="H29" s="39">
        <v>88</v>
      </c>
      <c r="I29" s="39">
        <v>6879</v>
      </c>
      <c r="J29" s="39">
        <v>10.9712918660287</v>
      </c>
      <c r="K29" s="38">
        <v>6.7597110848049903E-4</v>
      </c>
      <c r="L29" s="38">
        <v>4.8298810714997302E-5</v>
      </c>
      <c r="M29" s="39">
        <v>6.9450975538232198E-3</v>
      </c>
    </row>
    <row r="30" spans="1:13" x14ac:dyDescent="0.2">
      <c r="A30" s="39" t="s">
        <v>439</v>
      </c>
      <c r="B30" s="39" t="s">
        <v>464</v>
      </c>
      <c r="C30" s="49">
        <v>10</v>
      </c>
      <c r="D30" s="39">
        <v>8</v>
      </c>
      <c r="E30" s="38">
        <v>1.07860487072601E-5</v>
      </c>
      <c r="F30" s="39" t="s">
        <v>549</v>
      </c>
      <c r="G30" s="39">
        <v>57</v>
      </c>
      <c r="H30" s="39">
        <v>177</v>
      </c>
      <c r="I30" s="39">
        <v>6879</v>
      </c>
      <c r="J30" s="39">
        <v>6.8183169788878901</v>
      </c>
      <c r="K30" s="39">
        <v>1.1857681771577601E-3</v>
      </c>
      <c r="L30" s="38">
        <v>7.9094988925443297E-5</v>
      </c>
      <c r="M30" s="39">
        <v>1.21856700137867E-2</v>
      </c>
    </row>
    <row r="31" spans="1:13" x14ac:dyDescent="0.2">
      <c r="A31" s="39" t="s">
        <v>439</v>
      </c>
      <c r="B31" s="39" t="s">
        <v>465</v>
      </c>
      <c r="C31" s="49">
        <v>10</v>
      </c>
      <c r="D31" s="39">
        <v>8</v>
      </c>
      <c r="E31" s="38">
        <v>1.4121663835775899E-5</v>
      </c>
      <c r="F31" s="39" t="s">
        <v>550</v>
      </c>
      <c r="G31" s="39">
        <v>57</v>
      </c>
      <c r="H31" s="39">
        <v>183</v>
      </c>
      <c r="I31" s="39">
        <v>6879</v>
      </c>
      <c r="J31" s="39">
        <v>6.5947656025309103</v>
      </c>
      <c r="K31" s="39">
        <v>1.55218809825619E-3</v>
      </c>
      <c r="L31" s="38">
        <v>9.7082411585902502E-5</v>
      </c>
      <c r="M31" s="39">
        <v>1.59538478537113E-2</v>
      </c>
    </row>
    <row r="32" spans="1:13" x14ac:dyDescent="0.2">
      <c r="A32" s="39" t="s">
        <v>439</v>
      </c>
      <c r="B32" s="39" t="s">
        <v>466</v>
      </c>
      <c r="C32" s="49">
        <v>9</v>
      </c>
      <c r="D32" s="87">
        <v>7.1999999999999904</v>
      </c>
      <c r="E32" s="38">
        <v>1.6651865778259001E-5</v>
      </c>
      <c r="F32" s="39" t="s">
        <v>551</v>
      </c>
      <c r="G32" s="39">
        <v>57</v>
      </c>
      <c r="H32" s="39">
        <v>142</v>
      </c>
      <c r="I32" s="39">
        <v>6879</v>
      </c>
      <c r="J32" s="39">
        <v>7.6489992587101501</v>
      </c>
      <c r="K32" s="39">
        <v>1.8300439102918399E-3</v>
      </c>
      <c r="L32" s="38">
        <v>1.07742459272142E-4</v>
      </c>
      <c r="M32" s="39">
        <v>1.8812080159458199E-2</v>
      </c>
    </row>
    <row r="33" spans="1:13" x14ac:dyDescent="0.2">
      <c r="A33" s="39" t="s">
        <v>439</v>
      </c>
      <c r="B33" s="39" t="s">
        <v>467</v>
      </c>
      <c r="C33" s="49">
        <v>9</v>
      </c>
      <c r="D33" s="87">
        <v>7.1999999999999904</v>
      </c>
      <c r="E33" s="38">
        <v>2.4822129038006399E-5</v>
      </c>
      <c r="F33" s="39" t="s">
        <v>552</v>
      </c>
      <c r="G33" s="39">
        <v>57</v>
      </c>
      <c r="H33" s="39">
        <v>150</v>
      </c>
      <c r="I33" s="39">
        <v>6879</v>
      </c>
      <c r="J33" s="39">
        <v>7.2410526315789401</v>
      </c>
      <c r="K33" s="39">
        <v>2.7267437448588098E-3</v>
      </c>
      <c r="L33" s="38">
        <v>1.5168116648922499E-4</v>
      </c>
      <c r="M33" s="39">
        <v>2.8041076210549801E-2</v>
      </c>
    </row>
    <row r="34" spans="1:13" x14ac:dyDescent="0.2">
      <c r="A34" s="39" t="s">
        <v>439</v>
      </c>
      <c r="B34" s="39" t="s">
        <v>468</v>
      </c>
      <c r="C34" s="49">
        <v>8</v>
      </c>
      <c r="D34" s="39">
        <v>6.4</v>
      </c>
      <c r="E34" s="38">
        <v>2.6842517950745199E-5</v>
      </c>
      <c r="F34" s="39" t="s">
        <v>544</v>
      </c>
      <c r="G34" s="39">
        <v>57</v>
      </c>
      <c r="H34" s="39">
        <v>110</v>
      </c>
      <c r="I34" s="39">
        <v>6879</v>
      </c>
      <c r="J34" s="39">
        <v>8.7770334928229605</v>
      </c>
      <c r="K34" s="39">
        <v>2.9483616236533E-3</v>
      </c>
      <c r="L34" s="38">
        <v>1.5539406214071201E-4</v>
      </c>
      <c r="M34" s="39">
        <v>3.03231548026139E-2</v>
      </c>
    </row>
    <row r="35" spans="1:13" x14ac:dyDescent="0.2">
      <c r="A35" s="39" t="s">
        <v>306</v>
      </c>
      <c r="B35" s="39" t="s">
        <v>319</v>
      </c>
      <c r="C35" s="49">
        <v>10</v>
      </c>
      <c r="D35" s="39">
        <v>8</v>
      </c>
      <c r="E35" s="38">
        <v>3.1291541512250801E-5</v>
      </c>
      <c r="F35" s="39" t="s">
        <v>312</v>
      </c>
      <c r="G35" s="39">
        <v>125</v>
      </c>
      <c r="H35" s="39">
        <v>263</v>
      </c>
      <c r="I35" s="39">
        <v>20581</v>
      </c>
      <c r="J35" s="39">
        <v>6.2603802281368797</v>
      </c>
      <c r="K35" s="39">
        <v>6.6430394299400401E-3</v>
      </c>
      <c r="L35" s="39">
        <v>1.6649131480594901E-3</v>
      </c>
      <c r="M35" s="39">
        <v>3.9617665307722899E-2</v>
      </c>
    </row>
    <row r="36" spans="1:13" x14ac:dyDescent="0.2">
      <c r="A36" s="39" t="s">
        <v>309</v>
      </c>
      <c r="B36" s="39" t="s">
        <v>320</v>
      </c>
      <c r="C36" s="49">
        <v>11</v>
      </c>
      <c r="D36" s="87">
        <v>8.7999999999999901</v>
      </c>
      <c r="E36" s="38">
        <v>4.7714789168669402E-4</v>
      </c>
      <c r="F36" s="39" t="s">
        <v>321</v>
      </c>
      <c r="G36" s="39">
        <v>112</v>
      </c>
      <c r="H36" s="39">
        <v>421</v>
      </c>
      <c r="I36" s="39">
        <v>16792</v>
      </c>
      <c r="J36" s="39">
        <v>3.9173736002714601</v>
      </c>
      <c r="K36" s="39">
        <v>0.34043335447526302</v>
      </c>
      <c r="L36" s="39">
        <v>3.40865271902243E-2</v>
      </c>
      <c r="M36" s="39">
        <v>0.73815265900397597</v>
      </c>
    </row>
    <row r="37" spans="1:13" x14ac:dyDescent="0.2">
      <c r="A37" s="39" t="s">
        <v>439</v>
      </c>
      <c r="B37" s="39" t="s">
        <v>469</v>
      </c>
      <c r="C37" s="49">
        <v>8</v>
      </c>
      <c r="D37" s="39">
        <v>6.4</v>
      </c>
      <c r="E37" s="38">
        <v>4.7866514386795197E-4</v>
      </c>
      <c r="F37" s="39" t="s">
        <v>544</v>
      </c>
      <c r="G37" s="39">
        <v>57</v>
      </c>
      <c r="H37" s="39">
        <v>174</v>
      </c>
      <c r="I37" s="39">
        <v>6879</v>
      </c>
      <c r="J37" s="39">
        <v>5.54869933454325</v>
      </c>
      <c r="K37" s="39">
        <v>5.13029588792277E-2</v>
      </c>
      <c r="L37" s="39">
        <v>2.5047517407353801E-3</v>
      </c>
      <c r="M37" s="39">
        <v>0.53947685919760702</v>
      </c>
    </row>
    <row r="38" spans="1:13" x14ac:dyDescent="0.2">
      <c r="A38" s="39" t="s">
        <v>439</v>
      </c>
      <c r="B38" s="39" t="s">
        <v>470</v>
      </c>
      <c r="C38" s="49">
        <v>8</v>
      </c>
      <c r="D38" s="39">
        <v>6.4</v>
      </c>
      <c r="E38" s="38">
        <v>4.2548254472560398E-3</v>
      </c>
      <c r="F38" s="39" t="s">
        <v>544</v>
      </c>
      <c r="G38" s="39">
        <v>57</v>
      </c>
      <c r="H38" s="39">
        <v>254</v>
      </c>
      <c r="I38" s="39">
        <v>6879</v>
      </c>
      <c r="J38" s="39">
        <v>3.8010774968918302</v>
      </c>
      <c r="K38" s="39">
        <v>0.374390764515595</v>
      </c>
      <c r="L38" s="39">
        <v>2.1093860477127101E-2</v>
      </c>
      <c r="M38" s="39">
        <v>4.7032652831848401</v>
      </c>
    </row>
    <row r="39" spans="1:13" x14ac:dyDescent="0.2">
      <c r="C39" s="8"/>
    </row>
    <row r="40" spans="1:13" x14ac:dyDescent="0.2">
      <c r="A40" t="s">
        <v>322</v>
      </c>
      <c r="B40" t="s">
        <v>471</v>
      </c>
      <c r="C40" s="8"/>
    </row>
    <row r="41" spans="1:13" x14ac:dyDescent="0.2">
      <c r="A41" t="s">
        <v>293</v>
      </c>
      <c r="B41" t="s">
        <v>294</v>
      </c>
      <c r="C41" s="8" t="s">
        <v>295</v>
      </c>
      <c r="D41" t="s">
        <v>296</v>
      </c>
      <c r="E41" s="3" t="s">
        <v>297</v>
      </c>
      <c r="F41" t="s">
        <v>298</v>
      </c>
      <c r="G41" t="s">
        <v>299</v>
      </c>
      <c r="H41" t="s">
        <v>300</v>
      </c>
      <c r="I41" t="s">
        <v>301</v>
      </c>
      <c r="J41" t="s">
        <v>302</v>
      </c>
      <c r="K41" t="s">
        <v>303</v>
      </c>
      <c r="L41" t="s">
        <v>304</v>
      </c>
      <c r="M41" t="s">
        <v>305</v>
      </c>
    </row>
    <row r="42" spans="1:13" x14ac:dyDescent="0.2">
      <c r="A42" t="s">
        <v>313</v>
      </c>
      <c r="B42" t="s">
        <v>323</v>
      </c>
      <c r="C42" s="8">
        <v>4</v>
      </c>
      <c r="D42">
        <v>3.2</v>
      </c>
      <c r="E42" s="3">
        <v>1.17214849184916E-5</v>
      </c>
      <c r="F42" t="s">
        <v>324</v>
      </c>
      <c r="G42">
        <v>122</v>
      </c>
      <c r="H42">
        <v>8</v>
      </c>
      <c r="I42">
        <v>20063</v>
      </c>
      <c r="J42">
        <v>82.225409836065495</v>
      </c>
      <c r="K42">
        <v>6.4843475488611801E-3</v>
      </c>
      <c r="L42">
        <v>1.6250437483726801E-3</v>
      </c>
      <c r="M42">
        <v>1.71256092352245E-2</v>
      </c>
    </row>
    <row r="43" spans="1:13" x14ac:dyDescent="0.2">
      <c r="A43" t="s">
        <v>313</v>
      </c>
      <c r="B43" t="s">
        <v>325</v>
      </c>
      <c r="C43" s="8">
        <v>4</v>
      </c>
      <c r="D43">
        <v>3.2</v>
      </c>
      <c r="E43" s="3">
        <v>1.17214849184916E-5</v>
      </c>
      <c r="F43" t="s">
        <v>324</v>
      </c>
      <c r="G43">
        <v>122</v>
      </c>
      <c r="H43">
        <v>8</v>
      </c>
      <c r="I43">
        <v>20063</v>
      </c>
      <c r="J43">
        <v>82.225409836065495</v>
      </c>
      <c r="K43">
        <v>6.4843475488611801E-3</v>
      </c>
      <c r="L43">
        <v>1.6250437483726801E-3</v>
      </c>
      <c r="M43">
        <v>1.71256092352245E-2</v>
      </c>
    </row>
    <row r="44" spans="1:13" x14ac:dyDescent="0.2">
      <c r="A44" t="s">
        <v>309</v>
      </c>
      <c r="B44" t="s">
        <v>326</v>
      </c>
      <c r="C44" s="8">
        <v>3</v>
      </c>
      <c r="D44">
        <v>2.4</v>
      </c>
      <c r="E44" s="3">
        <v>4.2745305025432902E-4</v>
      </c>
      <c r="F44" t="s">
        <v>327</v>
      </c>
      <c r="G44">
        <v>112</v>
      </c>
      <c r="H44">
        <v>5</v>
      </c>
      <c r="I44">
        <v>16792</v>
      </c>
      <c r="J44">
        <v>89.957142857142799</v>
      </c>
      <c r="K44">
        <v>0.31120993303487998</v>
      </c>
      <c r="L44">
        <v>3.3324692904872499E-2</v>
      </c>
      <c r="M44">
        <v>0.66151272514127701</v>
      </c>
    </row>
    <row r="45" spans="1:13" x14ac:dyDescent="0.2">
      <c r="A45" t="s">
        <v>309</v>
      </c>
      <c r="B45" t="s">
        <v>328</v>
      </c>
      <c r="C45" s="8">
        <v>3</v>
      </c>
      <c r="D45">
        <v>2.4</v>
      </c>
      <c r="E45" s="3">
        <v>8.8991172344454403E-4</v>
      </c>
      <c r="F45" t="s">
        <v>327</v>
      </c>
      <c r="G45">
        <v>112</v>
      </c>
      <c r="H45">
        <v>7</v>
      </c>
      <c r="I45">
        <v>16792</v>
      </c>
      <c r="J45">
        <v>64.255102040816297</v>
      </c>
      <c r="K45">
        <v>0.53991706622040003</v>
      </c>
      <c r="L45">
        <v>5.0440007680591703E-2</v>
      </c>
      <c r="M45">
        <v>1.3725870474325601</v>
      </c>
    </row>
    <row r="46" spans="1:13" x14ac:dyDescent="0.2">
      <c r="C46" s="8"/>
    </row>
    <row r="47" spans="1:13" x14ac:dyDescent="0.2">
      <c r="A47" t="s">
        <v>329</v>
      </c>
      <c r="B47" t="s">
        <v>472</v>
      </c>
      <c r="C47" s="8"/>
    </row>
    <row r="48" spans="1:13" x14ac:dyDescent="0.2">
      <c r="A48" t="s">
        <v>293</v>
      </c>
      <c r="B48" t="s">
        <v>294</v>
      </c>
      <c r="C48" s="8" t="s">
        <v>295</v>
      </c>
      <c r="D48" t="s">
        <v>296</v>
      </c>
      <c r="E48" s="3" t="s">
        <v>297</v>
      </c>
      <c r="F48" t="s">
        <v>298</v>
      </c>
      <c r="G48" t="s">
        <v>299</v>
      </c>
      <c r="H48" t="s">
        <v>300</v>
      </c>
      <c r="I48" t="s">
        <v>301</v>
      </c>
      <c r="J48" t="s">
        <v>302</v>
      </c>
      <c r="K48" t="s">
        <v>303</v>
      </c>
      <c r="L48" t="s">
        <v>304</v>
      </c>
      <c r="M48" t="s">
        <v>305</v>
      </c>
    </row>
    <row r="49" spans="1:13" x14ac:dyDescent="0.2">
      <c r="A49" t="s">
        <v>313</v>
      </c>
      <c r="B49" t="s">
        <v>361</v>
      </c>
      <c r="C49" s="8">
        <v>49</v>
      </c>
      <c r="D49">
        <v>39.200000000000003</v>
      </c>
      <c r="E49" s="3">
        <v>3.1514435836999899E-4</v>
      </c>
      <c r="F49" t="s">
        <v>553</v>
      </c>
      <c r="G49">
        <v>122</v>
      </c>
      <c r="H49">
        <v>5056</v>
      </c>
      <c r="I49">
        <v>20063</v>
      </c>
      <c r="J49">
        <v>1.59376783305665</v>
      </c>
      <c r="K49">
        <v>0.160486469168441</v>
      </c>
      <c r="L49">
        <v>1.9249285124031599E-2</v>
      </c>
      <c r="M49">
        <v>0.45949028642370199</v>
      </c>
    </row>
    <row r="50" spans="1:13" x14ac:dyDescent="0.2">
      <c r="A50" t="s">
        <v>306</v>
      </c>
      <c r="B50" t="s">
        <v>362</v>
      </c>
      <c r="C50" s="8">
        <v>52</v>
      </c>
      <c r="D50">
        <v>41.6</v>
      </c>
      <c r="E50" s="3">
        <v>6.2752967296694404E-4</v>
      </c>
      <c r="F50" t="s">
        <v>554</v>
      </c>
      <c r="G50">
        <v>125</v>
      </c>
      <c r="H50">
        <v>5634</v>
      </c>
      <c r="I50">
        <v>20581</v>
      </c>
      <c r="J50">
        <v>1.51964785232516</v>
      </c>
      <c r="K50">
        <v>0.12515257293948501</v>
      </c>
      <c r="L50">
        <v>9.5049522819379197E-3</v>
      </c>
      <c r="M50">
        <v>0.79174764405132103</v>
      </c>
    </row>
    <row r="51" spans="1:13" x14ac:dyDescent="0.2">
      <c r="A51" t="s">
        <v>306</v>
      </c>
      <c r="B51" t="s">
        <v>363</v>
      </c>
      <c r="C51" s="8">
        <v>52</v>
      </c>
      <c r="D51">
        <v>41.6</v>
      </c>
      <c r="E51" s="3">
        <v>6.7654141302591795E-4</v>
      </c>
      <c r="F51" t="s">
        <v>554</v>
      </c>
      <c r="G51">
        <v>125</v>
      </c>
      <c r="H51">
        <v>5651</v>
      </c>
      <c r="I51">
        <v>20581</v>
      </c>
      <c r="J51">
        <v>1.5150762696867801</v>
      </c>
      <c r="K51">
        <v>0.134243933845131</v>
      </c>
      <c r="L51">
        <v>9.5641094409422093E-3</v>
      </c>
      <c r="M51">
        <v>0.85334151592140195</v>
      </c>
    </row>
    <row r="52" spans="1:13" x14ac:dyDescent="0.2">
      <c r="C52" s="8"/>
    </row>
    <row r="53" spans="1:13" x14ac:dyDescent="0.2">
      <c r="A53" t="s">
        <v>334</v>
      </c>
      <c r="B53" t="s">
        <v>473</v>
      </c>
      <c r="C53" s="8"/>
    </row>
    <row r="54" spans="1:13" x14ac:dyDescent="0.2">
      <c r="A54" t="s">
        <v>293</v>
      </c>
      <c r="B54" t="s">
        <v>294</v>
      </c>
      <c r="C54" s="8" t="s">
        <v>295</v>
      </c>
      <c r="D54" t="s">
        <v>296</v>
      </c>
      <c r="E54" s="3" t="s">
        <v>297</v>
      </c>
      <c r="F54" t="s">
        <v>298</v>
      </c>
      <c r="G54" t="s">
        <v>299</v>
      </c>
      <c r="H54" t="s">
        <v>300</v>
      </c>
      <c r="I54" t="s">
        <v>301</v>
      </c>
      <c r="J54" t="s">
        <v>302</v>
      </c>
      <c r="K54" t="s">
        <v>303</v>
      </c>
      <c r="L54" t="s">
        <v>304</v>
      </c>
      <c r="M54" t="s">
        <v>305</v>
      </c>
    </row>
    <row r="55" spans="1:13" x14ac:dyDescent="0.2">
      <c r="A55" t="s">
        <v>440</v>
      </c>
      <c r="B55" t="s">
        <v>474</v>
      </c>
      <c r="C55" s="8">
        <v>6</v>
      </c>
      <c r="D55">
        <v>4.8</v>
      </c>
      <c r="E55" s="3">
        <v>1.0762406107052099E-4</v>
      </c>
      <c r="F55" t="s">
        <v>555</v>
      </c>
      <c r="G55">
        <v>72</v>
      </c>
      <c r="H55">
        <v>61</v>
      </c>
      <c r="I55">
        <v>9075</v>
      </c>
      <c r="J55">
        <v>12.3975409836065</v>
      </c>
      <c r="K55">
        <v>2.4555969768731398E-2</v>
      </c>
      <c r="L55">
        <v>2.7586873684808302E-3</v>
      </c>
      <c r="M55">
        <v>0.13798624990105601</v>
      </c>
    </row>
    <row r="56" spans="1:13" x14ac:dyDescent="0.2">
      <c r="A56" t="s">
        <v>306</v>
      </c>
      <c r="B56" t="s">
        <v>335</v>
      </c>
      <c r="C56" s="8">
        <v>5</v>
      </c>
      <c r="D56">
        <v>4</v>
      </c>
      <c r="E56" s="3">
        <v>2.9255417752037198E-4</v>
      </c>
      <c r="F56" t="s">
        <v>336</v>
      </c>
      <c r="G56">
        <v>125</v>
      </c>
      <c r="H56">
        <v>53</v>
      </c>
      <c r="I56">
        <v>20581</v>
      </c>
      <c r="J56">
        <v>15.532830188679201</v>
      </c>
      <c r="K56">
        <v>6.0420793596134198E-2</v>
      </c>
      <c r="L56">
        <v>5.6497214747019903E-3</v>
      </c>
      <c r="M56">
        <v>0.36983387088351799</v>
      </c>
    </row>
    <row r="57" spans="1:13" x14ac:dyDescent="0.2">
      <c r="A57" t="s">
        <v>309</v>
      </c>
      <c r="B57" t="s">
        <v>337</v>
      </c>
      <c r="C57" s="8">
        <v>5</v>
      </c>
      <c r="D57">
        <v>4</v>
      </c>
      <c r="E57" s="3">
        <v>3.5574494092607801E-4</v>
      </c>
      <c r="F57" t="s">
        <v>336</v>
      </c>
      <c r="G57">
        <v>112</v>
      </c>
      <c r="H57">
        <v>51</v>
      </c>
      <c r="I57">
        <v>16792</v>
      </c>
      <c r="J57">
        <v>14.698879551820699</v>
      </c>
      <c r="K57">
        <v>0.26674721965622999</v>
      </c>
      <c r="L57">
        <v>3.05500962927279E-2</v>
      </c>
      <c r="M57">
        <v>0.55082610263756904</v>
      </c>
    </row>
    <row r="58" spans="1:13" x14ac:dyDescent="0.2">
      <c r="A58" t="s">
        <v>440</v>
      </c>
      <c r="B58" t="s">
        <v>475</v>
      </c>
      <c r="C58" s="8">
        <v>6</v>
      </c>
      <c r="D58">
        <v>4.8</v>
      </c>
      <c r="E58" s="3">
        <v>3.8769659622650901E-4</v>
      </c>
      <c r="F58" t="s">
        <v>340</v>
      </c>
      <c r="G58">
        <v>72</v>
      </c>
      <c r="H58">
        <v>80</v>
      </c>
      <c r="I58">
        <v>9075</v>
      </c>
      <c r="J58">
        <v>9.453125</v>
      </c>
      <c r="K58">
        <v>8.5680566396470995E-2</v>
      </c>
      <c r="L58">
        <v>8.9175287538830698E-3</v>
      </c>
      <c r="M58">
        <v>0.49624853178244999</v>
      </c>
    </row>
    <row r="59" spans="1:13" x14ac:dyDescent="0.2">
      <c r="A59" t="s">
        <v>439</v>
      </c>
      <c r="B59" t="s">
        <v>476</v>
      </c>
      <c r="C59" s="8">
        <v>5</v>
      </c>
      <c r="D59">
        <v>4</v>
      </c>
      <c r="E59" s="3">
        <v>4.1984816854192999E-4</v>
      </c>
      <c r="F59" t="s">
        <v>336</v>
      </c>
      <c r="G59">
        <v>57</v>
      </c>
      <c r="H59">
        <v>44</v>
      </c>
      <c r="I59">
        <v>6879</v>
      </c>
      <c r="J59">
        <v>13.714114832535801</v>
      </c>
      <c r="K59">
        <v>4.5142339532389102E-2</v>
      </c>
      <c r="L59">
        <v>2.3069846231886701E-3</v>
      </c>
      <c r="M59">
        <v>0.473330779533576</v>
      </c>
    </row>
    <row r="60" spans="1:13" x14ac:dyDescent="0.2">
      <c r="A60" t="s">
        <v>440</v>
      </c>
      <c r="B60" t="s">
        <v>477</v>
      </c>
      <c r="C60" s="8">
        <v>6</v>
      </c>
      <c r="D60">
        <v>4.8</v>
      </c>
      <c r="E60" s="3">
        <v>4.8599268522045799E-4</v>
      </c>
      <c r="F60" t="s">
        <v>555</v>
      </c>
      <c r="G60">
        <v>72</v>
      </c>
      <c r="H60">
        <v>84</v>
      </c>
      <c r="I60">
        <v>9075</v>
      </c>
      <c r="J60">
        <v>9.0029761904761898</v>
      </c>
      <c r="K60">
        <v>0.10621640685486999</v>
      </c>
      <c r="L60">
        <v>1.0156399054864E-2</v>
      </c>
      <c r="M60">
        <v>0.62170538674898301</v>
      </c>
    </row>
    <row r="61" spans="1:13" x14ac:dyDescent="0.2">
      <c r="A61" t="s">
        <v>440</v>
      </c>
      <c r="B61" t="s">
        <v>478</v>
      </c>
      <c r="C61" s="8">
        <v>5</v>
      </c>
      <c r="D61">
        <v>4</v>
      </c>
      <c r="E61" s="3">
        <v>6.0387323821975804E-4</v>
      </c>
      <c r="F61" t="s">
        <v>336</v>
      </c>
      <c r="G61">
        <v>72</v>
      </c>
      <c r="H61">
        <v>50</v>
      </c>
      <c r="I61">
        <v>9075</v>
      </c>
      <c r="J61">
        <v>12.6041666666666</v>
      </c>
      <c r="K61">
        <v>0.13023903117097901</v>
      </c>
      <c r="L61">
        <v>1.15607263931214E-2</v>
      </c>
      <c r="M61">
        <v>0.77196586492369601</v>
      </c>
    </row>
    <row r="62" spans="1:13" x14ac:dyDescent="0.2">
      <c r="A62" t="s">
        <v>440</v>
      </c>
      <c r="B62" t="s">
        <v>479</v>
      </c>
      <c r="C62" s="8">
        <v>5</v>
      </c>
      <c r="D62">
        <v>4</v>
      </c>
      <c r="E62" s="3">
        <v>6.0387323821975804E-4</v>
      </c>
      <c r="F62" t="s">
        <v>336</v>
      </c>
      <c r="G62">
        <v>72</v>
      </c>
      <c r="H62">
        <v>50</v>
      </c>
      <c r="I62">
        <v>9075</v>
      </c>
      <c r="J62">
        <v>12.6041666666666</v>
      </c>
      <c r="K62">
        <v>0.13023903117097901</v>
      </c>
      <c r="L62">
        <v>1.15607263931214E-2</v>
      </c>
      <c r="M62">
        <v>0.77196586492369601</v>
      </c>
    </row>
    <row r="63" spans="1:13" x14ac:dyDescent="0.2">
      <c r="A63" t="s">
        <v>440</v>
      </c>
      <c r="B63" t="s">
        <v>480</v>
      </c>
      <c r="C63" s="8">
        <v>5</v>
      </c>
      <c r="D63">
        <v>4</v>
      </c>
      <c r="E63" s="3">
        <v>6.5142423979321301E-4</v>
      </c>
      <c r="F63" t="s">
        <v>336</v>
      </c>
      <c r="G63">
        <v>72</v>
      </c>
      <c r="H63">
        <v>51</v>
      </c>
      <c r="I63">
        <v>9075</v>
      </c>
      <c r="J63">
        <v>12.357026143790801</v>
      </c>
      <c r="K63">
        <v>0.139746386269197</v>
      </c>
      <c r="L63">
        <v>1.15122999577018E-2</v>
      </c>
      <c r="M63">
        <v>0.83251905822397898</v>
      </c>
    </row>
    <row r="64" spans="1:13" x14ac:dyDescent="0.2">
      <c r="A64" t="s">
        <v>440</v>
      </c>
      <c r="B64" t="s">
        <v>481</v>
      </c>
      <c r="C64" s="8">
        <v>5</v>
      </c>
      <c r="D64">
        <v>4</v>
      </c>
      <c r="E64" s="3">
        <v>6.5142423979321301E-4</v>
      </c>
      <c r="F64" t="s">
        <v>336</v>
      </c>
      <c r="G64">
        <v>72</v>
      </c>
      <c r="H64">
        <v>51</v>
      </c>
      <c r="I64">
        <v>9075</v>
      </c>
      <c r="J64">
        <v>12.357026143790801</v>
      </c>
      <c r="K64">
        <v>0.139746386269197</v>
      </c>
      <c r="L64">
        <v>1.15122999577018E-2</v>
      </c>
      <c r="M64">
        <v>0.83251905822397898</v>
      </c>
    </row>
    <row r="65" spans="1:13" x14ac:dyDescent="0.2">
      <c r="A65" t="s">
        <v>440</v>
      </c>
      <c r="B65" t="s">
        <v>482</v>
      </c>
      <c r="C65" s="8">
        <v>5</v>
      </c>
      <c r="D65">
        <v>4</v>
      </c>
      <c r="E65" s="3">
        <v>6.5142423979321301E-4</v>
      </c>
      <c r="F65" t="s">
        <v>336</v>
      </c>
      <c r="G65">
        <v>72</v>
      </c>
      <c r="H65">
        <v>51</v>
      </c>
      <c r="I65">
        <v>9075</v>
      </c>
      <c r="J65">
        <v>12.357026143790801</v>
      </c>
      <c r="K65">
        <v>0.139746386269197</v>
      </c>
      <c r="L65">
        <v>1.15122999577018E-2</v>
      </c>
      <c r="M65">
        <v>0.83251905822397898</v>
      </c>
    </row>
    <row r="66" spans="1:13" x14ac:dyDescent="0.2">
      <c r="A66" t="s">
        <v>440</v>
      </c>
      <c r="B66" t="s">
        <v>483</v>
      </c>
      <c r="C66" s="8">
        <v>5</v>
      </c>
      <c r="D66">
        <v>4</v>
      </c>
      <c r="E66" s="3">
        <v>6.5142423979321301E-4</v>
      </c>
      <c r="F66" t="s">
        <v>336</v>
      </c>
      <c r="G66">
        <v>72</v>
      </c>
      <c r="H66">
        <v>51</v>
      </c>
      <c r="I66">
        <v>9075</v>
      </c>
      <c r="J66">
        <v>12.357026143790801</v>
      </c>
      <c r="K66">
        <v>0.139746386269197</v>
      </c>
      <c r="L66">
        <v>1.15122999577018E-2</v>
      </c>
      <c r="M66">
        <v>0.83251905822397898</v>
      </c>
    </row>
    <row r="67" spans="1:13" x14ac:dyDescent="0.2">
      <c r="A67" t="s">
        <v>309</v>
      </c>
      <c r="B67" t="s">
        <v>339</v>
      </c>
      <c r="C67" s="8">
        <v>6</v>
      </c>
      <c r="D67">
        <v>4.8</v>
      </c>
      <c r="E67" s="3">
        <v>6.5853676415619702E-4</v>
      </c>
      <c r="F67" t="s">
        <v>340</v>
      </c>
      <c r="G67">
        <v>112</v>
      </c>
      <c r="H67">
        <v>105</v>
      </c>
      <c r="I67">
        <v>16792</v>
      </c>
      <c r="J67">
        <v>8.5673469387755095</v>
      </c>
      <c r="K67">
        <v>0.43697611194691799</v>
      </c>
      <c r="L67">
        <v>4.3225139706978999E-2</v>
      </c>
      <c r="M67">
        <v>1.01742337490404</v>
      </c>
    </row>
    <row r="68" spans="1:13" x14ac:dyDescent="0.2">
      <c r="A68" t="s">
        <v>440</v>
      </c>
      <c r="B68" t="s">
        <v>484</v>
      </c>
      <c r="C68" s="8">
        <v>5</v>
      </c>
      <c r="D68">
        <v>4</v>
      </c>
      <c r="E68" s="3">
        <v>7.0157206409097398E-4</v>
      </c>
      <c r="F68" t="s">
        <v>336</v>
      </c>
      <c r="G68">
        <v>72</v>
      </c>
      <c r="H68">
        <v>52</v>
      </c>
      <c r="I68">
        <v>9075</v>
      </c>
      <c r="J68">
        <v>12.119391025641001</v>
      </c>
      <c r="K68">
        <v>0.14966086175121701</v>
      </c>
      <c r="L68">
        <v>1.15132114751791E-2</v>
      </c>
      <c r="M68">
        <v>0.896342225899182</v>
      </c>
    </row>
    <row r="69" spans="1:13" x14ac:dyDescent="0.2">
      <c r="A69" t="s">
        <v>440</v>
      </c>
      <c r="B69" t="s">
        <v>485</v>
      </c>
      <c r="C69" s="8">
        <v>5</v>
      </c>
      <c r="D69">
        <v>4</v>
      </c>
      <c r="E69" s="3">
        <v>7.0157206409097398E-4</v>
      </c>
      <c r="F69" t="s">
        <v>336</v>
      </c>
      <c r="G69">
        <v>72</v>
      </c>
      <c r="H69">
        <v>52</v>
      </c>
      <c r="I69">
        <v>9075</v>
      </c>
      <c r="J69">
        <v>12.119391025641001</v>
      </c>
      <c r="K69">
        <v>0.14966086175121701</v>
      </c>
      <c r="L69">
        <v>1.15132114751791E-2</v>
      </c>
      <c r="M69">
        <v>0.896342225899182</v>
      </c>
    </row>
    <row r="70" spans="1:13" x14ac:dyDescent="0.2">
      <c r="A70" t="s">
        <v>440</v>
      </c>
      <c r="B70" t="s">
        <v>486</v>
      </c>
      <c r="C70" s="8">
        <v>5</v>
      </c>
      <c r="D70">
        <v>4</v>
      </c>
      <c r="E70" s="3">
        <v>7.5439499402441402E-4</v>
      </c>
      <c r="F70" t="s">
        <v>336</v>
      </c>
      <c r="G70">
        <v>72</v>
      </c>
      <c r="H70">
        <v>53</v>
      </c>
      <c r="I70">
        <v>9075</v>
      </c>
      <c r="J70">
        <v>11.890723270440199</v>
      </c>
      <c r="K70">
        <v>0.159981202241187</v>
      </c>
      <c r="L70">
        <v>1.15547919286154E-2</v>
      </c>
      <c r="M70">
        <v>0.96352904189215205</v>
      </c>
    </row>
    <row r="71" spans="1:13" x14ac:dyDescent="0.2">
      <c r="A71" t="s">
        <v>309</v>
      </c>
      <c r="B71" t="s">
        <v>338</v>
      </c>
      <c r="C71" s="8">
        <v>5</v>
      </c>
      <c r="D71">
        <v>4</v>
      </c>
      <c r="E71" s="3">
        <v>7.9794683913197799E-4</v>
      </c>
      <c r="F71" t="s">
        <v>336</v>
      </c>
      <c r="G71">
        <v>112</v>
      </c>
      <c r="H71">
        <v>63</v>
      </c>
      <c r="I71">
        <v>16792</v>
      </c>
      <c r="J71">
        <v>11.899092970521499</v>
      </c>
      <c r="K71">
        <v>0.50146795113392795</v>
      </c>
      <c r="L71">
        <v>4.8504696972991902E-2</v>
      </c>
      <c r="M71">
        <v>1.23156272429951</v>
      </c>
    </row>
    <row r="72" spans="1:13" x14ac:dyDescent="0.2">
      <c r="A72" t="s">
        <v>440</v>
      </c>
      <c r="B72" t="s">
        <v>487</v>
      </c>
      <c r="C72" s="8">
        <v>5</v>
      </c>
      <c r="D72">
        <v>4</v>
      </c>
      <c r="E72" s="3">
        <v>8.0997148456035304E-4</v>
      </c>
      <c r="F72" t="s">
        <v>336</v>
      </c>
      <c r="G72">
        <v>72</v>
      </c>
      <c r="H72">
        <v>54</v>
      </c>
      <c r="I72">
        <v>9075</v>
      </c>
      <c r="J72">
        <v>11.670524691358001</v>
      </c>
      <c r="K72">
        <v>0.170704909909628</v>
      </c>
      <c r="L72">
        <v>1.16305380122451E-2</v>
      </c>
      <c r="M72">
        <v>1.03417283948031</v>
      </c>
    </row>
    <row r="73" spans="1:13" x14ac:dyDescent="0.2">
      <c r="A73" t="s">
        <v>440</v>
      </c>
      <c r="B73" t="s">
        <v>488</v>
      </c>
      <c r="C73" s="8">
        <v>5</v>
      </c>
      <c r="D73">
        <v>4</v>
      </c>
      <c r="E73" s="3">
        <v>8.6838012671871005E-4</v>
      </c>
      <c r="F73" t="s">
        <v>336</v>
      </c>
      <c r="G73">
        <v>72</v>
      </c>
      <c r="H73">
        <v>55</v>
      </c>
      <c r="I73">
        <v>9075</v>
      </c>
      <c r="J73">
        <v>11.4583333333333</v>
      </c>
      <c r="K73">
        <v>0.181828213460974</v>
      </c>
      <c r="L73">
        <v>1.1735475568091701E-2</v>
      </c>
      <c r="M73">
        <v>1.10836653411693</v>
      </c>
    </row>
    <row r="74" spans="1:13" x14ac:dyDescent="0.2">
      <c r="A74" t="s">
        <v>440</v>
      </c>
      <c r="B74" t="s">
        <v>489</v>
      </c>
      <c r="C74" s="8">
        <v>5</v>
      </c>
      <c r="D74">
        <v>4</v>
      </c>
      <c r="E74" s="3">
        <v>8.6838012671871005E-4</v>
      </c>
      <c r="F74" t="s">
        <v>336</v>
      </c>
      <c r="G74">
        <v>72</v>
      </c>
      <c r="H74">
        <v>55</v>
      </c>
      <c r="I74">
        <v>9075</v>
      </c>
      <c r="J74">
        <v>11.4583333333333</v>
      </c>
      <c r="K74">
        <v>0.181828213460974</v>
      </c>
      <c r="L74">
        <v>1.1735475568091701E-2</v>
      </c>
      <c r="M74">
        <v>1.10836653411693</v>
      </c>
    </row>
    <row r="75" spans="1:13" x14ac:dyDescent="0.2">
      <c r="A75" t="s">
        <v>440</v>
      </c>
      <c r="B75" t="s">
        <v>490</v>
      </c>
      <c r="C75" s="8">
        <v>5</v>
      </c>
      <c r="D75">
        <v>4</v>
      </c>
      <c r="E75" s="3">
        <v>9.2969961232899196E-4</v>
      </c>
      <c r="F75" t="s">
        <v>336</v>
      </c>
      <c r="G75">
        <v>72</v>
      </c>
      <c r="H75">
        <v>56</v>
      </c>
      <c r="I75">
        <v>9075</v>
      </c>
      <c r="J75">
        <v>11.2537202380952</v>
      </c>
      <c r="K75">
        <v>0.19334604250475501</v>
      </c>
      <c r="L75">
        <v>1.1865734937742701E-2</v>
      </c>
      <c r="M75">
        <v>1.1862025465620001</v>
      </c>
    </row>
    <row r="76" spans="1:13" x14ac:dyDescent="0.2">
      <c r="A76" t="s">
        <v>440</v>
      </c>
      <c r="B76" t="s">
        <v>491</v>
      </c>
      <c r="C76" s="8">
        <v>5</v>
      </c>
      <c r="D76">
        <v>4</v>
      </c>
      <c r="E76" s="3">
        <v>9.2969961232899196E-4</v>
      </c>
      <c r="F76" t="s">
        <v>336</v>
      </c>
      <c r="G76">
        <v>72</v>
      </c>
      <c r="H76">
        <v>56</v>
      </c>
      <c r="I76">
        <v>9075</v>
      </c>
      <c r="J76">
        <v>11.2537202380952</v>
      </c>
      <c r="K76">
        <v>0.19334604250475501</v>
      </c>
      <c r="L76">
        <v>1.1865734937742701E-2</v>
      </c>
      <c r="M76">
        <v>1.1862025465620001</v>
      </c>
    </row>
    <row r="77" spans="1:13" x14ac:dyDescent="0.2">
      <c r="A77" t="s">
        <v>309</v>
      </c>
      <c r="B77" t="s">
        <v>341</v>
      </c>
      <c r="C77" s="8">
        <v>5</v>
      </c>
      <c r="D77">
        <v>4</v>
      </c>
      <c r="E77" s="3">
        <v>9.5092729182237503E-4</v>
      </c>
      <c r="F77" t="s">
        <v>336</v>
      </c>
      <c r="G77">
        <v>112</v>
      </c>
      <c r="H77">
        <v>66</v>
      </c>
      <c r="I77">
        <v>16792</v>
      </c>
      <c r="J77">
        <v>11.358225108225099</v>
      </c>
      <c r="K77">
        <v>0.56377761447785901</v>
      </c>
      <c r="L77">
        <v>5.0528907529852597E-2</v>
      </c>
      <c r="M77">
        <v>1.46604790119896</v>
      </c>
    </row>
    <row r="78" spans="1:13" x14ac:dyDescent="0.2">
      <c r="A78" t="s">
        <v>440</v>
      </c>
      <c r="B78" t="s">
        <v>492</v>
      </c>
      <c r="C78" s="8">
        <v>5</v>
      </c>
      <c r="D78">
        <v>4</v>
      </c>
      <c r="E78" s="3">
        <v>9.9400869979234603E-4</v>
      </c>
      <c r="F78" t="s">
        <v>336</v>
      </c>
      <c r="G78">
        <v>72</v>
      </c>
      <c r="H78">
        <v>57</v>
      </c>
      <c r="I78">
        <v>9075</v>
      </c>
      <c r="J78">
        <v>11.0562865497076</v>
      </c>
      <c r="K78">
        <v>0.20525200777210401</v>
      </c>
      <c r="L78">
        <v>1.20182602571907E-2</v>
      </c>
      <c r="M78">
        <v>1.2677727266553001</v>
      </c>
    </row>
    <row r="79" spans="1:13" x14ac:dyDescent="0.2">
      <c r="A79" t="s">
        <v>309</v>
      </c>
      <c r="B79" t="s">
        <v>343</v>
      </c>
      <c r="C79" s="8">
        <v>6</v>
      </c>
      <c r="D79">
        <v>4.8</v>
      </c>
      <c r="E79" s="3">
        <v>1.11504161349381E-3</v>
      </c>
      <c r="F79" t="s">
        <v>344</v>
      </c>
      <c r="G79">
        <v>112</v>
      </c>
      <c r="H79">
        <v>118</v>
      </c>
      <c r="I79">
        <v>16792</v>
      </c>
      <c r="J79">
        <v>7.6234866828087098</v>
      </c>
      <c r="K79">
        <v>0.62199912812995595</v>
      </c>
      <c r="L79">
        <v>5.2613094238918301E-2</v>
      </c>
      <c r="M79">
        <v>1.7170197090931001</v>
      </c>
    </row>
    <row r="80" spans="1:13" x14ac:dyDescent="0.2">
      <c r="A80" t="s">
        <v>440</v>
      </c>
      <c r="B80" t="s">
        <v>493</v>
      </c>
      <c r="C80" s="8">
        <v>5</v>
      </c>
      <c r="D80">
        <v>4</v>
      </c>
      <c r="E80" s="3">
        <v>1.13191084671167E-3</v>
      </c>
      <c r="F80" t="s">
        <v>336</v>
      </c>
      <c r="G80">
        <v>72</v>
      </c>
      <c r="H80">
        <v>59</v>
      </c>
      <c r="I80">
        <v>9075</v>
      </c>
      <c r="J80">
        <v>10.6814971751412</v>
      </c>
      <c r="K80">
        <v>0.230196120491132</v>
      </c>
      <c r="L80">
        <v>1.29957908081178E-2</v>
      </c>
      <c r="M80">
        <v>1.4424796798680799</v>
      </c>
    </row>
    <row r="81" spans="1:13" x14ac:dyDescent="0.2">
      <c r="A81" t="s">
        <v>440</v>
      </c>
      <c r="B81" t="s">
        <v>494</v>
      </c>
      <c r="C81" s="8">
        <v>5</v>
      </c>
      <c r="D81">
        <v>4</v>
      </c>
      <c r="E81" s="3">
        <v>1.13191084671167E-3</v>
      </c>
      <c r="F81" t="s">
        <v>336</v>
      </c>
      <c r="G81">
        <v>72</v>
      </c>
      <c r="H81">
        <v>59</v>
      </c>
      <c r="I81">
        <v>9075</v>
      </c>
      <c r="J81">
        <v>10.6814971751412</v>
      </c>
      <c r="K81">
        <v>0.230196120491132</v>
      </c>
      <c r="L81">
        <v>1.29957908081178E-2</v>
      </c>
      <c r="M81">
        <v>1.4424796798680799</v>
      </c>
    </row>
    <row r="82" spans="1:13" x14ac:dyDescent="0.2">
      <c r="A82" t="s">
        <v>309</v>
      </c>
      <c r="B82" t="s">
        <v>495</v>
      </c>
      <c r="C82" s="8">
        <v>7</v>
      </c>
      <c r="D82" s="11">
        <v>5.6</v>
      </c>
      <c r="E82" s="3">
        <v>1.1776323168610301E-3</v>
      </c>
      <c r="F82" t="s">
        <v>556</v>
      </c>
      <c r="G82">
        <v>112</v>
      </c>
      <c r="H82">
        <v>178</v>
      </c>
      <c r="I82">
        <v>16792</v>
      </c>
      <c r="J82">
        <v>5.8960674157303297</v>
      </c>
      <c r="K82">
        <v>0.642099587273394</v>
      </c>
      <c r="L82">
        <v>5.26427131477155E-2</v>
      </c>
      <c r="M82">
        <v>1.8125788959085301</v>
      </c>
    </row>
    <row r="83" spans="1:13" x14ac:dyDescent="0.2">
      <c r="A83" t="s">
        <v>309</v>
      </c>
      <c r="B83" t="s">
        <v>345</v>
      </c>
      <c r="C83" s="8">
        <v>6</v>
      </c>
      <c r="D83">
        <v>4.8</v>
      </c>
      <c r="E83" s="3">
        <v>1.2019660080551599E-3</v>
      </c>
      <c r="F83" t="s">
        <v>346</v>
      </c>
      <c r="G83">
        <v>112</v>
      </c>
      <c r="H83">
        <v>120</v>
      </c>
      <c r="I83">
        <v>16792</v>
      </c>
      <c r="J83">
        <v>7.4964285714285701</v>
      </c>
      <c r="K83">
        <v>0.64962272032781798</v>
      </c>
      <c r="L83">
        <v>5.1086125229457803E-2</v>
      </c>
      <c r="M83">
        <v>1.8497064322021</v>
      </c>
    </row>
    <row r="84" spans="1:13" x14ac:dyDescent="0.2">
      <c r="A84" t="s">
        <v>440</v>
      </c>
      <c r="B84" t="s">
        <v>496</v>
      </c>
      <c r="C84" s="8">
        <v>5</v>
      </c>
      <c r="D84">
        <v>4</v>
      </c>
      <c r="E84" s="3">
        <v>1.20566145867085E-3</v>
      </c>
      <c r="F84" t="s">
        <v>336</v>
      </c>
      <c r="G84">
        <v>72</v>
      </c>
      <c r="H84">
        <v>60</v>
      </c>
      <c r="I84">
        <v>9075</v>
      </c>
      <c r="J84">
        <v>10.5034722222222</v>
      </c>
      <c r="K84">
        <v>0.24321480576711099</v>
      </c>
      <c r="L84">
        <v>1.31826154484074E-2</v>
      </c>
      <c r="M84">
        <v>1.53579661779612</v>
      </c>
    </row>
    <row r="85" spans="1:13" x14ac:dyDescent="0.2">
      <c r="A85" t="s">
        <v>440</v>
      </c>
      <c r="B85" t="s">
        <v>497</v>
      </c>
      <c r="C85" s="8">
        <v>5</v>
      </c>
      <c r="D85">
        <v>4</v>
      </c>
      <c r="E85" s="3">
        <v>1.20566145867085E-3</v>
      </c>
      <c r="F85" t="s">
        <v>336</v>
      </c>
      <c r="G85">
        <v>72</v>
      </c>
      <c r="H85">
        <v>60</v>
      </c>
      <c r="I85">
        <v>9075</v>
      </c>
      <c r="J85">
        <v>10.5034722222222</v>
      </c>
      <c r="K85">
        <v>0.24321480576711099</v>
      </c>
      <c r="L85">
        <v>1.31826154484074E-2</v>
      </c>
      <c r="M85">
        <v>1.53579661779612</v>
      </c>
    </row>
    <row r="86" spans="1:13" x14ac:dyDescent="0.2">
      <c r="A86" t="s">
        <v>440</v>
      </c>
      <c r="B86" t="s">
        <v>498</v>
      </c>
      <c r="C86" s="8">
        <v>5</v>
      </c>
      <c r="D86">
        <v>4</v>
      </c>
      <c r="E86" s="3">
        <v>1.20566145867085E-3</v>
      </c>
      <c r="F86" t="s">
        <v>336</v>
      </c>
      <c r="G86">
        <v>72</v>
      </c>
      <c r="H86">
        <v>60</v>
      </c>
      <c r="I86">
        <v>9075</v>
      </c>
      <c r="J86">
        <v>10.5034722222222</v>
      </c>
      <c r="K86">
        <v>0.24321480576711099</v>
      </c>
      <c r="L86">
        <v>1.31826154484074E-2</v>
      </c>
      <c r="M86">
        <v>1.53579661779612</v>
      </c>
    </row>
    <row r="87" spans="1:13" x14ac:dyDescent="0.2">
      <c r="A87" t="s">
        <v>440</v>
      </c>
      <c r="B87" t="s">
        <v>499</v>
      </c>
      <c r="C87" s="8">
        <v>5</v>
      </c>
      <c r="D87">
        <v>4</v>
      </c>
      <c r="E87" s="3">
        <v>1.20566145867085E-3</v>
      </c>
      <c r="F87" t="s">
        <v>336</v>
      </c>
      <c r="G87">
        <v>72</v>
      </c>
      <c r="H87">
        <v>60</v>
      </c>
      <c r="I87">
        <v>9075</v>
      </c>
      <c r="J87">
        <v>10.5034722222222</v>
      </c>
      <c r="K87">
        <v>0.24321480576711099</v>
      </c>
      <c r="L87">
        <v>1.31826154484074E-2</v>
      </c>
      <c r="M87">
        <v>1.53579661779612</v>
      </c>
    </row>
    <row r="88" spans="1:13" x14ac:dyDescent="0.2">
      <c r="A88" t="s">
        <v>440</v>
      </c>
      <c r="B88" t="s">
        <v>500</v>
      </c>
      <c r="C88" s="8">
        <v>5</v>
      </c>
      <c r="D88">
        <v>4</v>
      </c>
      <c r="E88" s="3">
        <v>1.20566145867085E-3</v>
      </c>
      <c r="F88" t="s">
        <v>336</v>
      </c>
      <c r="G88">
        <v>72</v>
      </c>
      <c r="H88">
        <v>60</v>
      </c>
      <c r="I88">
        <v>9075</v>
      </c>
      <c r="J88">
        <v>10.5034722222222</v>
      </c>
      <c r="K88">
        <v>0.24321480576711099</v>
      </c>
      <c r="L88">
        <v>1.31826154484074E-2</v>
      </c>
      <c r="M88">
        <v>1.53579661779612</v>
      </c>
    </row>
    <row r="89" spans="1:13" x14ac:dyDescent="0.2">
      <c r="A89" t="s">
        <v>440</v>
      </c>
      <c r="B89" t="s">
        <v>501</v>
      </c>
      <c r="C89" s="8">
        <v>5</v>
      </c>
      <c r="D89">
        <v>4</v>
      </c>
      <c r="E89" s="3">
        <v>1.20566145867085E-3</v>
      </c>
      <c r="F89" t="s">
        <v>336</v>
      </c>
      <c r="G89">
        <v>72</v>
      </c>
      <c r="H89">
        <v>60</v>
      </c>
      <c r="I89">
        <v>9075</v>
      </c>
      <c r="J89">
        <v>10.5034722222222</v>
      </c>
      <c r="K89">
        <v>0.24321480576711099</v>
      </c>
      <c r="L89">
        <v>1.31826154484074E-2</v>
      </c>
      <c r="M89">
        <v>1.53579661779612</v>
      </c>
    </row>
    <row r="90" spans="1:13" x14ac:dyDescent="0.2">
      <c r="A90" t="s">
        <v>309</v>
      </c>
      <c r="B90" t="s">
        <v>342</v>
      </c>
      <c r="C90" s="8">
        <v>5</v>
      </c>
      <c r="D90">
        <v>4</v>
      </c>
      <c r="E90" s="3">
        <v>1.24999063030103E-3</v>
      </c>
      <c r="F90" t="s">
        <v>336</v>
      </c>
      <c r="G90">
        <v>112</v>
      </c>
      <c r="H90">
        <v>71</v>
      </c>
      <c r="I90">
        <v>16792</v>
      </c>
      <c r="J90">
        <v>10.558350100603599</v>
      </c>
      <c r="K90">
        <v>0.66400991810958998</v>
      </c>
      <c r="L90">
        <v>5.0611171545528397E-2</v>
      </c>
      <c r="M90">
        <v>1.9229422647550101</v>
      </c>
    </row>
    <row r="91" spans="1:13" x14ac:dyDescent="0.2">
      <c r="A91" t="s">
        <v>440</v>
      </c>
      <c r="B91" t="s">
        <v>502</v>
      </c>
      <c r="C91" s="8">
        <v>5</v>
      </c>
      <c r="D91">
        <v>4</v>
      </c>
      <c r="E91" s="3">
        <v>1.44705545813169E-3</v>
      </c>
      <c r="F91" t="s">
        <v>336</v>
      </c>
      <c r="G91">
        <v>72</v>
      </c>
      <c r="H91">
        <v>63</v>
      </c>
      <c r="I91">
        <v>9075</v>
      </c>
      <c r="J91">
        <v>10.0033068783068</v>
      </c>
      <c r="K91">
        <v>0.28431267038185198</v>
      </c>
      <c r="L91">
        <v>1.4438742540726799E-2</v>
      </c>
      <c r="M91">
        <v>1.84066397174996</v>
      </c>
    </row>
    <row r="92" spans="1:13" x14ac:dyDescent="0.2">
      <c r="A92" t="s">
        <v>440</v>
      </c>
      <c r="B92" t="s">
        <v>503</v>
      </c>
      <c r="C92" s="8">
        <v>5</v>
      </c>
      <c r="D92">
        <v>4</v>
      </c>
      <c r="E92" s="3">
        <v>1.53449576116922E-3</v>
      </c>
      <c r="F92" t="s">
        <v>336</v>
      </c>
      <c r="G92">
        <v>72</v>
      </c>
      <c r="H92">
        <v>64</v>
      </c>
      <c r="I92">
        <v>9075</v>
      </c>
      <c r="J92">
        <v>9.8470052083333304</v>
      </c>
      <c r="K92">
        <v>0.29864476424506098</v>
      </c>
      <c r="L92">
        <v>1.4672164426226901E-2</v>
      </c>
      <c r="M92">
        <v>1.9508813610175399</v>
      </c>
    </row>
    <row r="93" spans="1:13" x14ac:dyDescent="0.2">
      <c r="A93" t="s">
        <v>309</v>
      </c>
      <c r="B93" t="s">
        <v>347</v>
      </c>
      <c r="C93" s="8">
        <v>5</v>
      </c>
      <c r="D93">
        <v>4</v>
      </c>
      <c r="E93" s="3">
        <v>1.60936616509529E-3</v>
      </c>
      <c r="F93" t="s">
        <v>336</v>
      </c>
      <c r="G93">
        <v>112</v>
      </c>
      <c r="H93">
        <v>76</v>
      </c>
      <c r="I93">
        <v>16792</v>
      </c>
      <c r="J93">
        <v>9.86372180451127</v>
      </c>
      <c r="K93">
        <v>0.75450968311539801</v>
      </c>
      <c r="L93">
        <v>5.9238025250096603E-2</v>
      </c>
      <c r="M93">
        <v>2.4693565689332799</v>
      </c>
    </row>
    <row r="94" spans="1:13" x14ac:dyDescent="0.2">
      <c r="A94" t="s">
        <v>440</v>
      </c>
      <c r="B94" t="s">
        <v>504</v>
      </c>
      <c r="C94" s="8">
        <v>5</v>
      </c>
      <c r="D94">
        <v>4</v>
      </c>
      <c r="E94" s="3">
        <v>1.7203089694443599E-3</v>
      </c>
      <c r="F94" t="s">
        <v>336</v>
      </c>
      <c r="G94">
        <v>72</v>
      </c>
      <c r="H94">
        <v>66</v>
      </c>
      <c r="I94">
        <v>9075</v>
      </c>
      <c r="J94">
        <v>9.5486111111111107</v>
      </c>
      <c r="K94">
        <v>0.328159005941003</v>
      </c>
      <c r="L94">
        <v>1.5181033915189299E-2</v>
      </c>
      <c r="M94">
        <v>2.1847177565233999</v>
      </c>
    </row>
    <row r="95" spans="1:13" x14ac:dyDescent="0.2">
      <c r="A95" t="s">
        <v>440</v>
      </c>
      <c r="B95" t="s">
        <v>505</v>
      </c>
      <c r="C95" s="8">
        <v>5</v>
      </c>
      <c r="D95">
        <v>4</v>
      </c>
      <c r="E95" s="3">
        <v>1.81883753621463E-3</v>
      </c>
      <c r="F95" t="s">
        <v>336</v>
      </c>
      <c r="G95">
        <v>72</v>
      </c>
      <c r="H95">
        <v>67</v>
      </c>
      <c r="I95">
        <v>9075</v>
      </c>
      <c r="J95">
        <v>9.4060945273631802</v>
      </c>
      <c r="K95">
        <v>0.34330396820097903</v>
      </c>
      <c r="L95">
        <v>1.5454666161074699E-2</v>
      </c>
      <c r="M95">
        <v>2.3085021811990298</v>
      </c>
    </row>
    <row r="96" spans="1:13" x14ac:dyDescent="0.2">
      <c r="A96" t="s">
        <v>440</v>
      </c>
      <c r="B96" t="s">
        <v>506</v>
      </c>
      <c r="C96" s="8">
        <v>5</v>
      </c>
      <c r="D96">
        <v>4</v>
      </c>
      <c r="E96" s="3">
        <v>1.81883753621463E-3</v>
      </c>
      <c r="F96" t="s">
        <v>336</v>
      </c>
      <c r="G96">
        <v>72</v>
      </c>
      <c r="H96">
        <v>67</v>
      </c>
      <c r="I96">
        <v>9075</v>
      </c>
      <c r="J96">
        <v>9.4060945273631802</v>
      </c>
      <c r="K96">
        <v>0.34330396820097903</v>
      </c>
      <c r="L96">
        <v>1.5454666161074699E-2</v>
      </c>
      <c r="M96">
        <v>2.3085021811990298</v>
      </c>
    </row>
    <row r="97" spans="1:13" x14ac:dyDescent="0.2">
      <c r="A97" t="s">
        <v>309</v>
      </c>
      <c r="B97" t="s">
        <v>348</v>
      </c>
      <c r="C97" s="8">
        <v>5</v>
      </c>
      <c r="D97">
        <v>4</v>
      </c>
      <c r="E97" s="3">
        <v>1.8564198820964601E-3</v>
      </c>
      <c r="F97" t="s">
        <v>336</v>
      </c>
      <c r="G97">
        <v>112</v>
      </c>
      <c r="H97">
        <v>79</v>
      </c>
      <c r="I97">
        <v>16792</v>
      </c>
      <c r="J97">
        <v>9.4891500904159098</v>
      </c>
      <c r="K97">
        <v>0.80216117282255295</v>
      </c>
      <c r="L97">
        <v>6.5284064042217801E-2</v>
      </c>
      <c r="M97">
        <v>2.8433372057983402</v>
      </c>
    </row>
    <row r="98" spans="1:13" x14ac:dyDescent="0.2">
      <c r="A98" t="s">
        <v>440</v>
      </c>
      <c r="B98" t="s">
        <v>507</v>
      </c>
      <c r="C98" s="8">
        <v>5</v>
      </c>
      <c r="D98">
        <v>4</v>
      </c>
      <c r="E98" s="3">
        <v>1.9212174387161201E-3</v>
      </c>
      <c r="F98" t="s">
        <v>336</v>
      </c>
      <c r="G98">
        <v>72</v>
      </c>
      <c r="H98">
        <v>68</v>
      </c>
      <c r="I98">
        <v>9075</v>
      </c>
      <c r="J98">
        <v>9.26776960784313</v>
      </c>
      <c r="K98">
        <v>0.35868087721887998</v>
      </c>
      <c r="L98">
        <v>1.5740098327128301E-2</v>
      </c>
      <c r="M98">
        <v>2.4369721256039898</v>
      </c>
    </row>
    <row r="99" spans="1:13" x14ac:dyDescent="0.2">
      <c r="A99" t="s">
        <v>440</v>
      </c>
      <c r="B99" t="s">
        <v>508</v>
      </c>
      <c r="C99" s="8">
        <v>5</v>
      </c>
      <c r="D99">
        <v>4</v>
      </c>
      <c r="E99" s="3">
        <v>1.9212174387161201E-3</v>
      </c>
      <c r="F99" t="s">
        <v>336</v>
      </c>
      <c r="G99">
        <v>72</v>
      </c>
      <c r="H99">
        <v>68</v>
      </c>
      <c r="I99">
        <v>9075</v>
      </c>
      <c r="J99">
        <v>9.26776960784313</v>
      </c>
      <c r="K99">
        <v>0.35868087721887998</v>
      </c>
      <c r="L99">
        <v>1.5740098327128301E-2</v>
      </c>
      <c r="M99">
        <v>2.4369721256039898</v>
      </c>
    </row>
    <row r="100" spans="1:13" x14ac:dyDescent="0.2">
      <c r="A100" t="s">
        <v>440</v>
      </c>
      <c r="B100" t="s">
        <v>509</v>
      </c>
      <c r="C100" s="8">
        <v>5</v>
      </c>
      <c r="D100">
        <v>4</v>
      </c>
      <c r="E100" s="3">
        <v>2.0275258489678202E-3</v>
      </c>
      <c r="F100" t="s">
        <v>336</v>
      </c>
      <c r="G100">
        <v>72</v>
      </c>
      <c r="H100">
        <v>69</v>
      </c>
      <c r="I100">
        <v>9075</v>
      </c>
      <c r="J100">
        <v>9.1334541062801904</v>
      </c>
      <c r="K100">
        <v>0.37426850293976699</v>
      </c>
      <c r="L100">
        <v>1.6036707345782199E-2</v>
      </c>
      <c r="M100">
        <v>2.5702068292507998</v>
      </c>
    </row>
    <row r="101" spans="1:13" x14ac:dyDescent="0.2">
      <c r="A101" t="s">
        <v>440</v>
      </c>
      <c r="B101" t="s">
        <v>510</v>
      </c>
      <c r="C101" s="8">
        <v>5</v>
      </c>
      <c r="D101">
        <v>4</v>
      </c>
      <c r="E101" s="3">
        <v>2.2522353160230801E-3</v>
      </c>
      <c r="F101" t="s">
        <v>336</v>
      </c>
      <c r="G101">
        <v>72</v>
      </c>
      <c r="H101">
        <v>71</v>
      </c>
      <c r="I101">
        <v>9075</v>
      </c>
      <c r="J101">
        <v>8.8761737089201809</v>
      </c>
      <c r="K101">
        <v>0.40598643329960798</v>
      </c>
      <c r="L101">
        <v>1.7211923593517E-2</v>
      </c>
      <c r="M101">
        <v>2.8512798488643298</v>
      </c>
    </row>
    <row r="102" spans="1:13" x14ac:dyDescent="0.2">
      <c r="A102" t="s">
        <v>309</v>
      </c>
      <c r="B102" t="s">
        <v>511</v>
      </c>
      <c r="C102" s="8">
        <v>7</v>
      </c>
      <c r="D102" s="11">
        <v>5.6</v>
      </c>
      <c r="E102" s="3">
        <v>2.2934413844800101E-3</v>
      </c>
      <c r="F102" t="s">
        <v>557</v>
      </c>
      <c r="G102">
        <v>112</v>
      </c>
      <c r="H102">
        <v>203</v>
      </c>
      <c r="I102">
        <v>16792</v>
      </c>
      <c r="J102">
        <v>5.16995073891625</v>
      </c>
      <c r="K102">
        <v>0.86495911634171097</v>
      </c>
      <c r="L102">
        <v>7.4116474632376403E-2</v>
      </c>
      <c r="M102">
        <v>3.5016002042292</v>
      </c>
    </row>
    <row r="103" spans="1:13" x14ac:dyDescent="0.2">
      <c r="A103" t="s">
        <v>440</v>
      </c>
      <c r="B103" t="s">
        <v>512</v>
      </c>
      <c r="C103" s="8">
        <v>5</v>
      </c>
      <c r="D103">
        <v>4</v>
      </c>
      <c r="E103" s="3">
        <v>2.37078908131783E-3</v>
      </c>
      <c r="F103" t="s">
        <v>336</v>
      </c>
      <c r="G103">
        <v>72</v>
      </c>
      <c r="H103">
        <v>72</v>
      </c>
      <c r="I103">
        <v>9075</v>
      </c>
      <c r="J103">
        <v>8.7528935185185102</v>
      </c>
      <c r="K103">
        <v>0.42206997964215498</v>
      </c>
      <c r="L103">
        <v>1.7531677104881401E-2</v>
      </c>
      <c r="M103">
        <v>2.9992688196418298</v>
      </c>
    </row>
    <row r="104" spans="1:13" x14ac:dyDescent="0.2">
      <c r="A104" t="s">
        <v>440</v>
      </c>
      <c r="B104" t="s">
        <v>513</v>
      </c>
      <c r="C104" s="8">
        <v>5</v>
      </c>
      <c r="D104">
        <v>4</v>
      </c>
      <c r="E104" s="3">
        <v>2.37078908131783E-3</v>
      </c>
      <c r="F104" t="s">
        <v>336</v>
      </c>
      <c r="G104">
        <v>72</v>
      </c>
      <c r="H104">
        <v>72</v>
      </c>
      <c r="I104">
        <v>9075</v>
      </c>
      <c r="J104">
        <v>8.7528935185185102</v>
      </c>
      <c r="K104">
        <v>0.42206997964215498</v>
      </c>
      <c r="L104">
        <v>1.7531677104881401E-2</v>
      </c>
      <c r="M104">
        <v>2.9992688196418298</v>
      </c>
    </row>
    <row r="105" spans="1:13" x14ac:dyDescent="0.2">
      <c r="A105" t="s">
        <v>309</v>
      </c>
      <c r="B105" t="s">
        <v>349</v>
      </c>
      <c r="C105" s="8">
        <v>5</v>
      </c>
      <c r="D105">
        <v>4</v>
      </c>
      <c r="E105" s="3">
        <v>3.2334226413500001E-3</v>
      </c>
      <c r="F105" t="s">
        <v>336</v>
      </c>
      <c r="G105">
        <v>112</v>
      </c>
      <c r="H105">
        <v>92</v>
      </c>
      <c r="I105">
        <v>16792</v>
      </c>
      <c r="J105">
        <v>8.1482919254658395</v>
      </c>
      <c r="K105">
        <v>0.94063870016445095</v>
      </c>
      <c r="L105">
        <v>9.9312366114714307E-2</v>
      </c>
      <c r="M105">
        <v>4.9033322043040197</v>
      </c>
    </row>
    <row r="106" spans="1:13" x14ac:dyDescent="0.2">
      <c r="A106" t="s">
        <v>440</v>
      </c>
      <c r="B106" t="s">
        <v>514</v>
      </c>
      <c r="C106" s="8">
        <v>6</v>
      </c>
      <c r="D106">
        <v>4.8</v>
      </c>
      <c r="E106" s="3">
        <v>4.2740690970811497E-3</v>
      </c>
      <c r="F106" t="s">
        <v>558</v>
      </c>
      <c r="G106">
        <v>72</v>
      </c>
      <c r="H106">
        <v>137</v>
      </c>
      <c r="I106">
        <v>9075</v>
      </c>
      <c r="J106">
        <v>5.5200729927007197</v>
      </c>
      <c r="K106">
        <v>0.62820992860653002</v>
      </c>
      <c r="L106">
        <v>2.9537583734563E-2</v>
      </c>
      <c r="M106">
        <v>5.3468301736679802</v>
      </c>
    </row>
    <row r="107" spans="1:13" x14ac:dyDescent="0.2">
      <c r="A107" t="s">
        <v>309</v>
      </c>
      <c r="B107" t="s">
        <v>351</v>
      </c>
      <c r="C107" s="8">
        <v>6</v>
      </c>
      <c r="D107">
        <v>4.8</v>
      </c>
      <c r="E107" s="3">
        <v>4.5466444546105999E-3</v>
      </c>
      <c r="F107" t="s">
        <v>352</v>
      </c>
      <c r="G107">
        <v>112</v>
      </c>
      <c r="H107">
        <v>163</v>
      </c>
      <c r="I107">
        <v>16792</v>
      </c>
      <c r="J107">
        <v>5.5188431200701098</v>
      </c>
      <c r="K107">
        <v>0.981196539530927</v>
      </c>
      <c r="L107">
        <v>0.124059528519764</v>
      </c>
      <c r="M107">
        <v>6.8297790674782402</v>
      </c>
    </row>
    <row r="108" spans="1:13" x14ac:dyDescent="0.2">
      <c r="A108" t="s">
        <v>309</v>
      </c>
      <c r="B108" t="s">
        <v>350</v>
      </c>
      <c r="C108" s="8">
        <v>5</v>
      </c>
      <c r="D108">
        <v>4</v>
      </c>
      <c r="E108" s="3">
        <v>4.8410830953015899E-3</v>
      </c>
      <c r="F108" t="s">
        <v>336</v>
      </c>
      <c r="G108">
        <v>112</v>
      </c>
      <c r="H108">
        <v>103</v>
      </c>
      <c r="I108">
        <v>16792</v>
      </c>
      <c r="J108">
        <v>7.2780859916782203</v>
      </c>
      <c r="K108">
        <v>0.98547197433428502</v>
      </c>
      <c r="L108">
        <v>0.127598624032534</v>
      </c>
      <c r="M108">
        <v>7.2566688818537601</v>
      </c>
    </row>
    <row r="109" spans="1:13" x14ac:dyDescent="0.2">
      <c r="A109" t="s">
        <v>440</v>
      </c>
      <c r="B109" t="s">
        <v>515</v>
      </c>
      <c r="C109" s="8">
        <v>5</v>
      </c>
      <c r="D109">
        <v>4</v>
      </c>
      <c r="E109" s="3">
        <v>4.8936069046913704E-3</v>
      </c>
      <c r="F109" t="s">
        <v>336</v>
      </c>
      <c r="G109">
        <v>72</v>
      </c>
      <c r="H109">
        <v>88</v>
      </c>
      <c r="I109">
        <v>9075</v>
      </c>
      <c r="J109">
        <v>7.1614583333333304</v>
      </c>
      <c r="K109">
        <v>0.67799821023264895</v>
      </c>
      <c r="L109">
        <v>3.2780054594110902E-2</v>
      </c>
      <c r="M109">
        <v>6.0996108156465301</v>
      </c>
    </row>
    <row r="110" spans="1:13" x14ac:dyDescent="0.2">
      <c r="A110" t="s">
        <v>309</v>
      </c>
      <c r="B110" t="s">
        <v>353</v>
      </c>
      <c r="C110" s="8">
        <v>6</v>
      </c>
      <c r="D110">
        <v>4.8</v>
      </c>
      <c r="E110" s="3">
        <v>7.5295979740506603E-3</v>
      </c>
      <c r="F110" t="s">
        <v>354</v>
      </c>
      <c r="G110">
        <v>112</v>
      </c>
      <c r="H110">
        <v>184</v>
      </c>
      <c r="I110">
        <v>16792</v>
      </c>
      <c r="J110">
        <v>4.8889751552794998</v>
      </c>
      <c r="K110">
        <v>0.99862685722990896</v>
      </c>
      <c r="L110">
        <v>0.17621255743257699</v>
      </c>
      <c r="M110">
        <v>11.0708388704083</v>
      </c>
    </row>
    <row r="111" spans="1:13" x14ac:dyDescent="0.2">
      <c r="A111" t="s">
        <v>440</v>
      </c>
      <c r="B111" t="s">
        <v>516</v>
      </c>
      <c r="C111" s="8">
        <v>6</v>
      </c>
      <c r="D111">
        <v>4.8</v>
      </c>
      <c r="E111" s="3">
        <v>1.468035480535E-2</v>
      </c>
      <c r="F111" t="s">
        <v>559</v>
      </c>
      <c r="G111">
        <v>72</v>
      </c>
      <c r="H111">
        <v>185</v>
      </c>
      <c r="I111">
        <v>9075</v>
      </c>
      <c r="J111">
        <v>4.0878378378378297</v>
      </c>
      <c r="K111">
        <v>0.96716630543372994</v>
      </c>
      <c r="L111">
        <v>9.2996138948999302E-2</v>
      </c>
      <c r="M111">
        <v>17.282149130988</v>
      </c>
    </row>
    <row r="112" spans="1:13" x14ac:dyDescent="0.2">
      <c r="A112" t="s">
        <v>440</v>
      </c>
      <c r="B112" t="s">
        <v>517</v>
      </c>
      <c r="C112" s="8">
        <v>6</v>
      </c>
      <c r="D112">
        <v>4.8</v>
      </c>
      <c r="E112" s="3">
        <v>9.2802047838980897E-2</v>
      </c>
      <c r="F112" t="s">
        <v>354</v>
      </c>
      <c r="G112">
        <v>72</v>
      </c>
      <c r="H112">
        <v>308</v>
      </c>
      <c r="I112">
        <v>9075</v>
      </c>
      <c r="J112">
        <v>2.4553571428571401</v>
      </c>
      <c r="K112">
        <v>0.99999999983049703</v>
      </c>
      <c r="L112">
        <v>0.45559302671351098</v>
      </c>
      <c r="M112">
        <v>71.335315471934507</v>
      </c>
    </row>
    <row r="113" spans="1:13" x14ac:dyDescent="0.2">
      <c r="C113" s="8"/>
    </row>
    <row r="114" spans="1:13" x14ac:dyDescent="0.2">
      <c r="A114" t="s">
        <v>355</v>
      </c>
      <c r="B114" t="s">
        <v>518</v>
      </c>
      <c r="C114" s="8"/>
    </row>
    <row r="115" spans="1:13" x14ac:dyDescent="0.2">
      <c r="A115" t="s">
        <v>293</v>
      </c>
      <c r="B115" t="s">
        <v>294</v>
      </c>
      <c r="C115" s="8" t="s">
        <v>295</v>
      </c>
      <c r="D115" t="s">
        <v>296</v>
      </c>
      <c r="E115" s="3" t="s">
        <v>297</v>
      </c>
      <c r="F115" t="s">
        <v>298</v>
      </c>
      <c r="G115" t="s">
        <v>299</v>
      </c>
      <c r="H115" t="s">
        <v>300</v>
      </c>
      <c r="I115" t="s">
        <v>301</v>
      </c>
      <c r="J115" t="s">
        <v>302</v>
      </c>
      <c r="K115" t="s">
        <v>303</v>
      </c>
      <c r="L115" t="s">
        <v>304</v>
      </c>
      <c r="M115" t="s">
        <v>305</v>
      </c>
    </row>
    <row r="116" spans="1:13" x14ac:dyDescent="0.2">
      <c r="A116" t="s">
        <v>306</v>
      </c>
      <c r="B116" t="s">
        <v>356</v>
      </c>
      <c r="C116" s="8">
        <v>4</v>
      </c>
      <c r="D116">
        <v>3.2</v>
      </c>
      <c r="E116" s="3">
        <v>1.1288176035809201E-4</v>
      </c>
      <c r="F116" t="s">
        <v>357</v>
      </c>
      <c r="G116">
        <v>125</v>
      </c>
      <c r="H116">
        <v>16</v>
      </c>
      <c r="I116">
        <v>20581</v>
      </c>
      <c r="J116">
        <v>41.161999999999999</v>
      </c>
      <c r="K116">
        <v>2.3758390133933899E-2</v>
      </c>
      <c r="L116">
        <v>2.6681200140459202E-3</v>
      </c>
      <c r="M116">
        <v>0.14284961564003901</v>
      </c>
    </row>
    <row r="117" spans="1:13" x14ac:dyDescent="0.2">
      <c r="A117" t="s">
        <v>306</v>
      </c>
      <c r="B117" t="s">
        <v>358</v>
      </c>
      <c r="C117" s="8">
        <v>4</v>
      </c>
      <c r="D117">
        <v>3.2</v>
      </c>
      <c r="E117" s="3">
        <v>6.2640694236299995E-4</v>
      </c>
      <c r="F117" t="s">
        <v>357</v>
      </c>
      <c r="G117">
        <v>125</v>
      </c>
      <c r="H117">
        <v>28</v>
      </c>
      <c r="I117">
        <v>20581</v>
      </c>
      <c r="J117">
        <v>23.521142857142799</v>
      </c>
      <c r="K117">
        <v>0.12494320420876801</v>
      </c>
      <c r="L117">
        <v>1.02141305290081E-2</v>
      </c>
      <c r="M117">
        <v>0.79033627694307096</v>
      </c>
    </row>
    <row r="118" spans="1:13" x14ac:dyDescent="0.2">
      <c r="A118" t="s">
        <v>306</v>
      </c>
      <c r="B118" t="s">
        <v>359</v>
      </c>
      <c r="C118" s="8">
        <v>4</v>
      </c>
      <c r="D118">
        <v>3.2</v>
      </c>
      <c r="E118" s="3">
        <v>0.25945209514001</v>
      </c>
      <c r="F118" t="s">
        <v>357</v>
      </c>
      <c r="G118">
        <v>125</v>
      </c>
      <c r="H118">
        <v>293</v>
      </c>
      <c r="I118">
        <v>20581</v>
      </c>
      <c r="J118">
        <v>2.2477542662115999</v>
      </c>
      <c r="K118">
        <v>1</v>
      </c>
      <c r="L118">
        <v>0.71477170930552103</v>
      </c>
      <c r="M118">
        <v>97.7708757078818</v>
      </c>
    </row>
    <row r="119" spans="1:13" x14ac:dyDescent="0.2">
      <c r="C119" s="8"/>
    </row>
    <row r="120" spans="1:13" x14ac:dyDescent="0.2">
      <c r="A120" t="s">
        <v>360</v>
      </c>
      <c r="B120" t="s">
        <v>519</v>
      </c>
      <c r="C120" s="8"/>
    </row>
    <row r="121" spans="1:13" x14ac:dyDescent="0.2">
      <c r="A121" t="s">
        <v>293</v>
      </c>
      <c r="B121" t="s">
        <v>294</v>
      </c>
      <c r="C121" s="8" t="s">
        <v>295</v>
      </c>
      <c r="D121" t="s">
        <v>296</v>
      </c>
      <c r="E121" s="3" t="s">
        <v>297</v>
      </c>
      <c r="F121" t="s">
        <v>298</v>
      </c>
      <c r="G121" t="s">
        <v>299</v>
      </c>
      <c r="H121" t="s">
        <v>300</v>
      </c>
      <c r="I121" t="s">
        <v>301</v>
      </c>
      <c r="J121" t="s">
        <v>302</v>
      </c>
      <c r="K121" t="s">
        <v>303</v>
      </c>
      <c r="L121" t="s">
        <v>304</v>
      </c>
      <c r="M121" t="s">
        <v>305</v>
      </c>
    </row>
    <row r="122" spans="1:13" x14ac:dyDescent="0.2">
      <c r="A122" t="s">
        <v>306</v>
      </c>
      <c r="B122" t="s">
        <v>330</v>
      </c>
      <c r="C122" s="8">
        <v>5</v>
      </c>
      <c r="D122">
        <v>4</v>
      </c>
      <c r="E122" s="3">
        <v>3.4820756180141502E-5</v>
      </c>
      <c r="F122" t="s">
        <v>560</v>
      </c>
      <c r="G122">
        <v>125</v>
      </c>
      <c r="H122">
        <v>31</v>
      </c>
      <c r="I122">
        <v>20581</v>
      </c>
      <c r="J122">
        <v>26.556129032257999</v>
      </c>
      <c r="K122">
        <v>7.3895125004802501E-3</v>
      </c>
      <c r="L122">
        <v>1.2353946374789001E-3</v>
      </c>
      <c r="M122">
        <v>4.4085034079310803E-2</v>
      </c>
    </row>
    <row r="123" spans="1:13" x14ac:dyDescent="0.2">
      <c r="A123" t="s">
        <v>309</v>
      </c>
      <c r="B123" t="s">
        <v>331</v>
      </c>
      <c r="C123" s="8">
        <v>4</v>
      </c>
      <c r="D123">
        <v>3.2</v>
      </c>
      <c r="E123" s="3">
        <v>1.0021552392627899E-3</v>
      </c>
      <c r="F123" t="s">
        <v>561</v>
      </c>
      <c r="G123">
        <v>112</v>
      </c>
      <c r="H123">
        <v>30</v>
      </c>
      <c r="I123">
        <v>16792</v>
      </c>
      <c r="J123">
        <v>19.990476190476102</v>
      </c>
      <c r="K123">
        <v>0.58285339273688896</v>
      </c>
      <c r="L123">
        <v>5.0130282906997801E-2</v>
      </c>
      <c r="M123">
        <v>1.54445253030065</v>
      </c>
    </row>
    <row r="124" spans="1:13" x14ac:dyDescent="0.2">
      <c r="A124" t="s">
        <v>440</v>
      </c>
      <c r="B124" t="s">
        <v>520</v>
      </c>
      <c r="C124" s="8">
        <v>4</v>
      </c>
      <c r="D124">
        <v>3.2</v>
      </c>
      <c r="E124" s="3">
        <v>1.30665335580906E-3</v>
      </c>
      <c r="F124" t="s">
        <v>561</v>
      </c>
      <c r="G124">
        <v>72</v>
      </c>
      <c r="H124">
        <v>28</v>
      </c>
      <c r="I124">
        <v>9075</v>
      </c>
      <c r="J124">
        <v>18.005952380952301</v>
      </c>
      <c r="K124">
        <v>0.26068729046368799</v>
      </c>
      <c r="L124">
        <v>1.3635020988027E-2</v>
      </c>
      <c r="M124">
        <v>1.6634499003486001</v>
      </c>
    </row>
    <row r="125" spans="1:13" x14ac:dyDescent="0.2">
      <c r="A125" t="s">
        <v>309</v>
      </c>
      <c r="B125" t="s">
        <v>332</v>
      </c>
      <c r="C125" s="8">
        <v>5</v>
      </c>
      <c r="D125">
        <v>4</v>
      </c>
      <c r="E125" s="3">
        <v>4.2054791428202103E-3</v>
      </c>
      <c r="F125" t="s">
        <v>560</v>
      </c>
      <c r="G125">
        <v>112</v>
      </c>
      <c r="H125">
        <v>99</v>
      </c>
      <c r="I125">
        <v>16792</v>
      </c>
      <c r="J125">
        <v>7.5721500721500696</v>
      </c>
      <c r="K125">
        <v>0.97464832865029605</v>
      </c>
      <c r="L125">
        <v>0.11902061764470501</v>
      </c>
      <c r="M125">
        <v>6.3328439817083098</v>
      </c>
    </row>
    <row r="126" spans="1:13" x14ac:dyDescent="0.2">
      <c r="A126" t="s">
        <v>306</v>
      </c>
      <c r="B126" t="s">
        <v>521</v>
      </c>
      <c r="C126" s="8">
        <v>3</v>
      </c>
      <c r="D126">
        <v>2.4</v>
      </c>
      <c r="E126" s="3">
        <v>1.5872642646148901E-2</v>
      </c>
      <c r="F126" t="s">
        <v>562</v>
      </c>
      <c r="G126">
        <v>125</v>
      </c>
      <c r="H126">
        <v>32</v>
      </c>
      <c r="I126">
        <v>20581</v>
      </c>
      <c r="J126">
        <v>15.435750000000001</v>
      </c>
      <c r="K126">
        <v>0.96689238382910603</v>
      </c>
      <c r="L126">
        <v>0.132378451677687</v>
      </c>
      <c r="M126">
        <v>18.340306062174101</v>
      </c>
    </row>
    <row r="127" spans="1:13" x14ac:dyDescent="0.2">
      <c r="A127" t="s">
        <v>439</v>
      </c>
      <c r="B127" t="s">
        <v>522</v>
      </c>
      <c r="C127" s="8">
        <v>4</v>
      </c>
      <c r="D127">
        <v>3.2</v>
      </c>
      <c r="E127" s="3">
        <v>1.8331933782757898E-2</v>
      </c>
      <c r="F127" t="s">
        <v>561</v>
      </c>
      <c r="G127">
        <v>57</v>
      </c>
      <c r="H127">
        <v>69</v>
      </c>
      <c r="I127">
        <v>6879</v>
      </c>
      <c r="J127">
        <v>6.9961861174675803</v>
      </c>
      <c r="K127">
        <v>0.86934892337380698</v>
      </c>
      <c r="L127">
        <v>8.4685947208047896E-2</v>
      </c>
      <c r="M127">
        <v>18.8637810387789</v>
      </c>
    </row>
    <row r="128" spans="1:13" x14ac:dyDescent="0.2">
      <c r="A128" t="s">
        <v>306</v>
      </c>
      <c r="B128" t="s">
        <v>333</v>
      </c>
      <c r="C128" s="8">
        <v>5</v>
      </c>
      <c r="D128">
        <v>4</v>
      </c>
      <c r="E128" s="3">
        <v>7.3261471304633299E-2</v>
      </c>
      <c r="F128" t="s">
        <v>560</v>
      </c>
      <c r="G128">
        <v>125</v>
      </c>
      <c r="H128">
        <v>261</v>
      </c>
      <c r="I128">
        <v>20581</v>
      </c>
      <c r="J128">
        <v>3.1541762452107198</v>
      </c>
      <c r="K128">
        <v>0.99999990840165098</v>
      </c>
      <c r="L128">
        <v>0.36247550056683298</v>
      </c>
      <c r="M128">
        <v>61.842943150294701</v>
      </c>
    </row>
    <row r="129" spans="1:13" x14ac:dyDescent="0.2">
      <c r="C129" s="8"/>
    </row>
    <row r="130" spans="1:13" x14ac:dyDescent="0.2">
      <c r="A130" t="s">
        <v>364</v>
      </c>
      <c r="B130" t="s">
        <v>523</v>
      </c>
      <c r="C130" s="8"/>
    </row>
    <row r="131" spans="1:13" x14ac:dyDescent="0.2">
      <c r="A131" t="s">
        <v>293</v>
      </c>
      <c r="B131" t="s">
        <v>294</v>
      </c>
      <c r="C131" s="8" t="s">
        <v>295</v>
      </c>
      <c r="D131" t="s">
        <v>296</v>
      </c>
      <c r="E131" s="3" t="s">
        <v>297</v>
      </c>
      <c r="F131" t="s">
        <v>298</v>
      </c>
      <c r="G131" t="s">
        <v>299</v>
      </c>
      <c r="H131" t="s">
        <v>300</v>
      </c>
      <c r="I131" t="s">
        <v>301</v>
      </c>
      <c r="J131" t="s">
        <v>302</v>
      </c>
      <c r="K131" t="s">
        <v>303</v>
      </c>
      <c r="L131" t="s">
        <v>304</v>
      </c>
      <c r="M131" t="s">
        <v>305</v>
      </c>
    </row>
    <row r="132" spans="1:13" x14ac:dyDescent="0.2">
      <c r="A132" t="s">
        <v>309</v>
      </c>
      <c r="B132" t="s">
        <v>366</v>
      </c>
      <c r="C132" s="8">
        <v>4</v>
      </c>
      <c r="D132">
        <v>3.2</v>
      </c>
      <c r="E132" s="3">
        <v>1.4785680236377999E-4</v>
      </c>
      <c r="F132" t="s">
        <v>367</v>
      </c>
      <c r="G132">
        <v>112</v>
      </c>
      <c r="H132">
        <v>16</v>
      </c>
      <c r="I132">
        <v>16792</v>
      </c>
      <c r="J132">
        <v>37.482142857142797</v>
      </c>
      <c r="K132">
        <v>0.120973878348035</v>
      </c>
      <c r="L132">
        <v>1.5988389818111199E-2</v>
      </c>
      <c r="M132">
        <v>0.22928330697669</v>
      </c>
    </row>
    <row r="133" spans="1:13" x14ac:dyDescent="0.2">
      <c r="A133" t="s">
        <v>438</v>
      </c>
      <c r="B133" t="s">
        <v>524</v>
      </c>
      <c r="C133" s="8">
        <v>3</v>
      </c>
      <c r="D133">
        <v>2.4</v>
      </c>
      <c r="E133" s="3">
        <v>6.0928310296987597E-4</v>
      </c>
      <c r="F133" t="s">
        <v>369</v>
      </c>
      <c r="G133">
        <v>110</v>
      </c>
      <c r="H133">
        <v>6</v>
      </c>
      <c r="I133">
        <v>16881</v>
      </c>
      <c r="J133">
        <v>76.731818181818099</v>
      </c>
      <c r="K133">
        <v>0.14393976882513801</v>
      </c>
      <c r="L133">
        <v>5.0485850953361798E-2</v>
      </c>
      <c r="M133">
        <v>0.79107896090450103</v>
      </c>
    </row>
    <row r="134" spans="1:13" x14ac:dyDescent="0.2">
      <c r="A134" t="s">
        <v>309</v>
      </c>
      <c r="B134" t="s">
        <v>368</v>
      </c>
      <c r="C134" s="8">
        <v>3</v>
      </c>
      <c r="D134">
        <v>2.4</v>
      </c>
      <c r="E134" s="3">
        <v>1.5124225039390099E-3</v>
      </c>
      <c r="F134" t="s">
        <v>369</v>
      </c>
      <c r="G134">
        <v>112</v>
      </c>
      <c r="H134">
        <v>9</v>
      </c>
      <c r="I134">
        <v>16792</v>
      </c>
      <c r="J134">
        <v>49.976190476190403</v>
      </c>
      <c r="K134">
        <v>0.73281948050800705</v>
      </c>
      <c r="L134">
        <v>5.8228221053871897E-2</v>
      </c>
      <c r="M134">
        <v>2.3222393029624402</v>
      </c>
    </row>
    <row r="135" spans="1:13" x14ac:dyDescent="0.2">
      <c r="A135" t="s">
        <v>438</v>
      </c>
      <c r="B135" t="s">
        <v>525</v>
      </c>
      <c r="C135" s="8">
        <v>3</v>
      </c>
      <c r="D135">
        <v>2.4</v>
      </c>
      <c r="E135" s="3">
        <v>8.0076800121657993E-3</v>
      </c>
      <c r="F135" t="s">
        <v>369</v>
      </c>
      <c r="G135">
        <v>110</v>
      </c>
      <c r="H135">
        <v>21</v>
      </c>
      <c r="I135">
        <v>16881</v>
      </c>
      <c r="J135">
        <v>21.923376623376601</v>
      </c>
      <c r="K135">
        <v>0.87128800752794799</v>
      </c>
      <c r="L135">
        <v>0.28943605193885902</v>
      </c>
      <c r="M135">
        <v>9.9469747541677602</v>
      </c>
    </row>
    <row r="136" spans="1:13" x14ac:dyDescent="0.2">
      <c r="A136" t="s">
        <v>309</v>
      </c>
      <c r="B136" t="s">
        <v>370</v>
      </c>
      <c r="C136" s="8">
        <v>3</v>
      </c>
      <c r="D136">
        <v>2.4</v>
      </c>
      <c r="E136" s="3">
        <v>3.00326802153589E-2</v>
      </c>
      <c r="F136" t="s">
        <v>369</v>
      </c>
      <c r="G136">
        <v>112</v>
      </c>
      <c r="H136">
        <v>41</v>
      </c>
      <c r="I136">
        <v>16792</v>
      </c>
      <c r="J136">
        <v>10.9703832752613</v>
      </c>
      <c r="K136">
        <v>0.99999999999716704</v>
      </c>
      <c r="L136">
        <v>0.46905172066577899</v>
      </c>
      <c r="M136">
        <v>37.709729512248103</v>
      </c>
    </row>
    <row r="137" spans="1:13" x14ac:dyDescent="0.2">
      <c r="A137" t="s">
        <v>309</v>
      </c>
      <c r="B137" t="s">
        <v>371</v>
      </c>
      <c r="C137" s="8">
        <v>3</v>
      </c>
      <c r="D137">
        <v>2.4</v>
      </c>
      <c r="E137" s="3">
        <v>5.9819862646281301E-2</v>
      </c>
      <c r="F137" t="s">
        <v>369</v>
      </c>
      <c r="G137">
        <v>112</v>
      </c>
      <c r="H137">
        <v>60</v>
      </c>
      <c r="I137">
        <v>16792</v>
      </c>
      <c r="J137">
        <v>7.4964285714285701</v>
      </c>
      <c r="K137">
        <v>1</v>
      </c>
      <c r="L137">
        <v>0.68159499454602901</v>
      </c>
      <c r="M137">
        <v>61.617375187982297</v>
      </c>
    </row>
    <row r="138" spans="1:13" x14ac:dyDescent="0.2">
      <c r="C138" s="8"/>
    </row>
    <row r="139" spans="1:13" x14ac:dyDescent="0.2">
      <c r="A139" t="s">
        <v>365</v>
      </c>
      <c r="B139" t="s">
        <v>526</v>
      </c>
      <c r="C139" s="8"/>
    </row>
    <row r="140" spans="1:13" x14ac:dyDescent="0.2">
      <c r="A140" t="s">
        <v>293</v>
      </c>
      <c r="B140" t="s">
        <v>294</v>
      </c>
      <c r="C140" s="8" t="s">
        <v>295</v>
      </c>
      <c r="D140" t="s">
        <v>296</v>
      </c>
      <c r="E140" s="3" t="s">
        <v>297</v>
      </c>
      <c r="F140" t="s">
        <v>298</v>
      </c>
      <c r="G140" t="s">
        <v>299</v>
      </c>
      <c r="H140" t="s">
        <v>300</v>
      </c>
      <c r="I140" t="s">
        <v>301</v>
      </c>
      <c r="J140" t="s">
        <v>302</v>
      </c>
      <c r="K140" t="s">
        <v>303</v>
      </c>
      <c r="L140" t="s">
        <v>304</v>
      </c>
      <c r="M140" t="s">
        <v>305</v>
      </c>
    </row>
    <row r="141" spans="1:13" x14ac:dyDescent="0.2">
      <c r="A141" t="s">
        <v>309</v>
      </c>
      <c r="B141" t="s">
        <v>527</v>
      </c>
      <c r="C141" s="8">
        <v>3</v>
      </c>
      <c r="D141">
        <v>2.4</v>
      </c>
      <c r="E141" s="3">
        <v>8.8991172344454403E-4</v>
      </c>
      <c r="F141" t="s">
        <v>563</v>
      </c>
      <c r="G141">
        <v>112</v>
      </c>
      <c r="H141">
        <v>7</v>
      </c>
      <c r="I141">
        <v>16792</v>
      </c>
      <c r="J141">
        <v>64.255102040816297</v>
      </c>
      <c r="K141">
        <v>0.53991706622040003</v>
      </c>
      <c r="L141">
        <v>5.0440007680591703E-2</v>
      </c>
      <c r="M141">
        <v>1.3725870474325601</v>
      </c>
    </row>
    <row r="142" spans="1:13" x14ac:dyDescent="0.2">
      <c r="A142" t="s">
        <v>309</v>
      </c>
      <c r="B142" t="s">
        <v>331</v>
      </c>
      <c r="C142" s="8">
        <v>4</v>
      </c>
      <c r="D142">
        <v>3.2</v>
      </c>
      <c r="E142" s="3">
        <v>1.0021552392627899E-3</v>
      </c>
      <c r="F142" t="s">
        <v>561</v>
      </c>
      <c r="G142">
        <v>112</v>
      </c>
      <c r="H142">
        <v>30</v>
      </c>
      <c r="I142">
        <v>16792</v>
      </c>
      <c r="J142">
        <v>19.990476190476102</v>
      </c>
      <c r="K142">
        <v>0.58285339273688896</v>
      </c>
      <c r="L142">
        <v>5.0130282906997801E-2</v>
      </c>
      <c r="M142">
        <v>1.54445253030065</v>
      </c>
    </row>
    <row r="143" spans="1:13" x14ac:dyDescent="0.2">
      <c r="A143" t="s">
        <v>440</v>
      </c>
      <c r="B143" t="s">
        <v>520</v>
      </c>
      <c r="C143" s="8">
        <v>4</v>
      </c>
      <c r="D143">
        <v>3.2</v>
      </c>
      <c r="E143" s="3">
        <v>1.30665335580906E-3</v>
      </c>
      <c r="F143" t="s">
        <v>561</v>
      </c>
      <c r="G143">
        <v>72</v>
      </c>
      <c r="H143">
        <v>28</v>
      </c>
      <c r="I143">
        <v>9075</v>
      </c>
      <c r="J143">
        <v>18.005952380952301</v>
      </c>
      <c r="K143">
        <v>0.26068729046368799</v>
      </c>
      <c r="L143">
        <v>1.3635020988027E-2</v>
      </c>
      <c r="M143">
        <v>1.6634499003486001</v>
      </c>
    </row>
    <row r="144" spans="1:13" x14ac:dyDescent="0.2">
      <c r="A144" t="s">
        <v>440</v>
      </c>
      <c r="B144" t="s">
        <v>528</v>
      </c>
      <c r="C144" s="8">
        <v>3</v>
      </c>
      <c r="D144">
        <v>2.4</v>
      </c>
      <c r="E144" s="3">
        <v>1.63924039580793E-3</v>
      </c>
      <c r="F144" t="s">
        <v>563</v>
      </c>
      <c r="G144">
        <v>72</v>
      </c>
      <c r="H144">
        <v>8</v>
      </c>
      <c r="I144">
        <v>9075</v>
      </c>
      <c r="J144">
        <v>47.265624999999901</v>
      </c>
      <c r="K144">
        <v>0.315437432379025</v>
      </c>
      <c r="L144">
        <v>1.50446898887343E-2</v>
      </c>
      <c r="M144">
        <v>2.0827604181171502</v>
      </c>
    </row>
    <row r="145" spans="1:13" x14ac:dyDescent="0.2">
      <c r="A145" t="s">
        <v>441</v>
      </c>
      <c r="B145" t="s">
        <v>529</v>
      </c>
      <c r="C145" s="8">
        <v>3</v>
      </c>
      <c r="D145">
        <v>2.4</v>
      </c>
      <c r="E145" s="3">
        <v>1.36003867781766E-2</v>
      </c>
      <c r="F145" t="s">
        <v>563</v>
      </c>
      <c r="G145">
        <v>24</v>
      </c>
      <c r="H145">
        <v>13</v>
      </c>
      <c r="I145">
        <v>1625</v>
      </c>
      <c r="J145">
        <v>15.625</v>
      </c>
      <c r="K145">
        <v>0.51604682357893805</v>
      </c>
      <c r="L145">
        <v>0.2148828787564</v>
      </c>
      <c r="M145">
        <v>12.5062441861231</v>
      </c>
    </row>
    <row r="146" spans="1:13" x14ac:dyDescent="0.2">
      <c r="A146" t="s">
        <v>441</v>
      </c>
      <c r="B146" t="s">
        <v>530</v>
      </c>
      <c r="C146" s="8">
        <v>3</v>
      </c>
      <c r="D146">
        <v>2.4</v>
      </c>
      <c r="E146" s="3">
        <v>1.7996053727874901E-2</v>
      </c>
      <c r="F146" t="s">
        <v>563</v>
      </c>
      <c r="G146">
        <v>24</v>
      </c>
      <c r="H146">
        <v>15</v>
      </c>
      <c r="I146">
        <v>1625</v>
      </c>
      <c r="J146">
        <v>13.5416666666666</v>
      </c>
      <c r="K146">
        <v>0.61805454079551403</v>
      </c>
      <c r="L146">
        <v>0.21385919736216599</v>
      </c>
      <c r="M146">
        <v>16.236895237201701</v>
      </c>
    </row>
    <row r="147" spans="1:13" x14ac:dyDescent="0.2">
      <c r="A147" t="s">
        <v>439</v>
      </c>
      <c r="B147" t="s">
        <v>522</v>
      </c>
      <c r="C147" s="8">
        <v>4</v>
      </c>
      <c r="D147">
        <v>3.2</v>
      </c>
      <c r="E147" s="3">
        <v>1.8331933782757898E-2</v>
      </c>
      <c r="F147" t="s">
        <v>561</v>
      </c>
      <c r="G147">
        <v>57</v>
      </c>
      <c r="H147">
        <v>69</v>
      </c>
      <c r="I147">
        <v>6879</v>
      </c>
      <c r="J147">
        <v>6.9961861174675803</v>
      </c>
      <c r="K147">
        <v>0.86934892337380698</v>
      </c>
      <c r="L147">
        <v>8.4685947208047896E-2</v>
      </c>
      <c r="M147">
        <v>18.8637810387789</v>
      </c>
    </row>
    <row r="148" spans="1:13" x14ac:dyDescent="0.2">
      <c r="A148" t="s">
        <v>309</v>
      </c>
      <c r="B148" t="s">
        <v>531</v>
      </c>
      <c r="C148" s="8">
        <v>4</v>
      </c>
      <c r="D148">
        <v>3.2</v>
      </c>
      <c r="E148" s="3">
        <v>1.99468869753948E-2</v>
      </c>
      <c r="F148" t="s">
        <v>564</v>
      </c>
      <c r="G148">
        <v>112</v>
      </c>
      <c r="H148">
        <v>87</v>
      </c>
      <c r="I148">
        <v>16792</v>
      </c>
      <c r="J148">
        <v>6.8932676518883396</v>
      </c>
      <c r="K148">
        <v>0.99999997657594397</v>
      </c>
      <c r="L148">
        <v>0.36269062049566098</v>
      </c>
      <c r="M148">
        <v>26.8589919839544</v>
      </c>
    </row>
    <row r="149" spans="1:13" x14ac:dyDescent="0.2">
      <c r="A149" t="s">
        <v>441</v>
      </c>
      <c r="B149" t="s">
        <v>532</v>
      </c>
      <c r="C149" s="8">
        <v>3</v>
      </c>
      <c r="D149">
        <v>2.4</v>
      </c>
      <c r="E149" s="3">
        <v>3.1197133719725802E-2</v>
      </c>
      <c r="F149" t="s">
        <v>563</v>
      </c>
      <c r="G149">
        <v>24</v>
      </c>
      <c r="H149">
        <v>20</v>
      </c>
      <c r="I149">
        <v>1625</v>
      </c>
      <c r="J149">
        <v>10.15625</v>
      </c>
      <c r="K149">
        <v>0.81358665621219795</v>
      </c>
      <c r="L149">
        <v>0.28534670678707102</v>
      </c>
      <c r="M149">
        <v>26.5983468275892</v>
      </c>
    </row>
    <row r="150" spans="1:13" x14ac:dyDescent="0.2">
      <c r="A150" t="s">
        <v>440</v>
      </c>
      <c r="B150" t="s">
        <v>533</v>
      </c>
      <c r="C150" s="8">
        <v>3</v>
      </c>
      <c r="D150">
        <v>2.4</v>
      </c>
      <c r="E150" s="3">
        <v>0.116458944938601</v>
      </c>
      <c r="F150" t="s">
        <v>563</v>
      </c>
      <c r="G150">
        <v>72</v>
      </c>
      <c r="H150">
        <v>75</v>
      </c>
      <c r="I150">
        <v>9075</v>
      </c>
      <c r="J150">
        <v>5.0416666666666599</v>
      </c>
      <c r="K150">
        <v>0.99999999999962097</v>
      </c>
      <c r="L150">
        <v>0.52889778201553905</v>
      </c>
      <c r="M150">
        <v>79.576659051531905</v>
      </c>
    </row>
    <row r="151" spans="1:13" x14ac:dyDescent="0.2">
      <c r="A151" t="s">
        <v>439</v>
      </c>
      <c r="B151" t="s">
        <v>534</v>
      </c>
      <c r="C151" s="8">
        <v>3</v>
      </c>
      <c r="D151">
        <v>2.4</v>
      </c>
      <c r="E151" s="3">
        <v>0.12412680611785901</v>
      </c>
      <c r="F151" t="s">
        <v>563</v>
      </c>
      <c r="G151">
        <v>57</v>
      </c>
      <c r="H151">
        <v>75</v>
      </c>
      <c r="I151">
        <v>6879</v>
      </c>
      <c r="J151">
        <v>4.82736842105263</v>
      </c>
      <c r="K151">
        <v>0.99999953383909801</v>
      </c>
      <c r="L151">
        <v>0.41722444372599299</v>
      </c>
      <c r="M151">
        <v>77.628931950577297</v>
      </c>
    </row>
    <row r="152" spans="1:13" x14ac:dyDescent="0.2">
      <c r="C152" s="8"/>
    </row>
    <row r="153" spans="1:13" x14ac:dyDescent="0.2">
      <c r="A153" t="s">
        <v>372</v>
      </c>
      <c r="B153" t="s">
        <v>535</v>
      </c>
      <c r="C153" s="8"/>
    </row>
    <row r="154" spans="1:13" x14ac:dyDescent="0.2">
      <c r="A154" t="s">
        <v>293</v>
      </c>
      <c r="B154" t="s">
        <v>294</v>
      </c>
      <c r="C154" s="8" t="s">
        <v>295</v>
      </c>
      <c r="D154" t="s">
        <v>296</v>
      </c>
      <c r="E154" s="3" t="s">
        <v>297</v>
      </c>
      <c r="F154" t="s">
        <v>298</v>
      </c>
      <c r="G154" t="s">
        <v>299</v>
      </c>
      <c r="H154" t="s">
        <v>300</v>
      </c>
      <c r="I154" t="s">
        <v>301</v>
      </c>
      <c r="J154" t="s">
        <v>302</v>
      </c>
      <c r="K154" t="s">
        <v>303</v>
      </c>
      <c r="L154" t="s">
        <v>304</v>
      </c>
      <c r="M154" t="s">
        <v>305</v>
      </c>
    </row>
    <row r="155" spans="1:13" x14ac:dyDescent="0.2">
      <c r="A155" t="s">
        <v>440</v>
      </c>
      <c r="B155" t="s">
        <v>536</v>
      </c>
      <c r="C155" s="8">
        <v>3</v>
      </c>
      <c r="D155">
        <v>2.4</v>
      </c>
      <c r="E155" s="3">
        <v>3.17139835457953E-3</v>
      </c>
      <c r="F155" t="s">
        <v>374</v>
      </c>
      <c r="G155">
        <v>72</v>
      </c>
      <c r="H155">
        <v>11</v>
      </c>
      <c r="I155">
        <v>9075</v>
      </c>
      <c r="J155">
        <v>34.375</v>
      </c>
      <c r="K155">
        <v>0.51989821909061595</v>
      </c>
      <c r="L155">
        <v>2.2669018537049099E-2</v>
      </c>
      <c r="M155">
        <v>3.9932290465686302</v>
      </c>
    </row>
    <row r="156" spans="1:13" x14ac:dyDescent="0.2">
      <c r="A156" t="s">
        <v>309</v>
      </c>
      <c r="B156" t="s">
        <v>373</v>
      </c>
      <c r="C156" s="8">
        <v>3</v>
      </c>
      <c r="D156">
        <v>2.4</v>
      </c>
      <c r="E156" s="3">
        <v>4.89138996149973E-3</v>
      </c>
      <c r="F156" t="s">
        <v>374</v>
      </c>
      <c r="G156">
        <v>112</v>
      </c>
      <c r="H156">
        <v>16</v>
      </c>
      <c r="I156">
        <v>16792</v>
      </c>
      <c r="J156">
        <v>28.1116071428571</v>
      </c>
      <c r="K156">
        <v>0.986098489723364</v>
      </c>
      <c r="L156">
        <v>0.12507528033322801</v>
      </c>
      <c r="M156">
        <v>7.3294226465511301</v>
      </c>
    </row>
    <row r="157" spans="1:13" x14ac:dyDescent="0.2">
      <c r="A157" t="s">
        <v>306</v>
      </c>
      <c r="B157" t="s">
        <v>375</v>
      </c>
      <c r="C157" s="8">
        <v>3</v>
      </c>
      <c r="D157">
        <v>2.4</v>
      </c>
      <c r="E157" s="3">
        <v>3.7896513392157397E-2</v>
      </c>
      <c r="F157" t="s">
        <v>374</v>
      </c>
      <c r="G157">
        <v>125</v>
      </c>
      <c r="H157">
        <v>51</v>
      </c>
      <c r="I157">
        <v>20581</v>
      </c>
      <c r="J157">
        <v>9.6851764705882299</v>
      </c>
      <c r="K157">
        <v>0.99973316613155905</v>
      </c>
      <c r="L157">
        <v>0.26270964303344002</v>
      </c>
      <c r="M157">
        <v>38.689440927743597</v>
      </c>
    </row>
    <row r="158" spans="1:13" x14ac:dyDescent="0.2">
      <c r="A158" t="s">
        <v>309</v>
      </c>
      <c r="B158" t="s">
        <v>376</v>
      </c>
      <c r="C158" s="8">
        <v>3</v>
      </c>
      <c r="D158">
        <v>2.4</v>
      </c>
      <c r="E158" s="3">
        <v>0.17638349299862399</v>
      </c>
      <c r="F158" t="s">
        <v>374</v>
      </c>
      <c r="G158">
        <v>112</v>
      </c>
      <c r="H158">
        <v>115</v>
      </c>
      <c r="I158">
        <v>16792</v>
      </c>
      <c r="J158">
        <v>3.9111801242236002</v>
      </c>
      <c r="K158">
        <v>1</v>
      </c>
      <c r="L158">
        <v>0.95127873965193899</v>
      </c>
      <c r="M158">
        <v>95.082612837394507</v>
      </c>
    </row>
    <row r="159" spans="1:13" x14ac:dyDescent="0.2">
      <c r="C159" s="8"/>
    </row>
    <row r="160" spans="1:13" x14ac:dyDescent="0.2">
      <c r="A160" t="s">
        <v>377</v>
      </c>
      <c r="B160" t="s">
        <v>537</v>
      </c>
      <c r="C160" s="8"/>
    </row>
    <row r="161" spans="1:13" x14ac:dyDescent="0.2">
      <c r="A161" t="s">
        <v>293</v>
      </c>
      <c r="B161" t="s">
        <v>294</v>
      </c>
      <c r="C161" s="8" t="s">
        <v>295</v>
      </c>
      <c r="D161" t="s">
        <v>296</v>
      </c>
      <c r="E161" s="3" t="s">
        <v>297</v>
      </c>
      <c r="F161" t="s">
        <v>298</v>
      </c>
      <c r="G161" t="s">
        <v>299</v>
      </c>
      <c r="H161" t="s">
        <v>300</v>
      </c>
      <c r="I161" t="s">
        <v>301</v>
      </c>
      <c r="J161" t="s">
        <v>302</v>
      </c>
      <c r="K161" t="s">
        <v>303</v>
      </c>
      <c r="L161" t="s">
        <v>304</v>
      </c>
      <c r="M161" t="s">
        <v>305</v>
      </c>
    </row>
    <row r="162" spans="1:13" x14ac:dyDescent="0.2">
      <c r="A162" t="s">
        <v>313</v>
      </c>
      <c r="B162" t="s">
        <v>379</v>
      </c>
      <c r="C162" s="8">
        <v>3</v>
      </c>
      <c r="D162">
        <v>2.4</v>
      </c>
      <c r="E162" s="3">
        <v>0.419563429168269</v>
      </c>
      <c r="F162" t="s">
        <v>565</v>
      </c>
      <c r="G162">
        <v>122</v>
      </c>
      <c r="H162">
        <v>237</v>
      </c>
      <c r="I162">
        <v>20063</v>
      </c>
      <c r="J162">
        <v>2.0816559452168399</v>
      </c>
      <c r="K162">
        <v>1</v>
      </c>
      <c r="L162">
        <v>0.99997923738733796</v>
      </c>
      <c r="M162">
        <v>99.964675417623496</v>
      </c>
    </row>
    <row r="163" spans="1:13" x14ac:dyDescent="0.2">
      <c r="A163" t="s">
        <v>313</v>
      </c>
      <c r="B163" t="s">
        <v>380</v>
      </c>
      <c r="C163" s="8">
        <v>3</v>
      </c>
      <c r="D163">
        <v>2.4</v>
      </c>
      <c r="E163" s="3">
        <v>0.45644518376833798</v>
      </c>
      <c r="F163" t="s">
        <v>565</v>
      </c>
      <c r="G163">
        <v>122</v>
      </c>
      <c r="H163">
        <v>255</v>
      </c>
      <c r="I163">
        <v>20063</v>
      </c>
      <c r="J163">
        <v>1.9347155255544799</v>
      </c>
      <c r="K163">
        <v>1</v>
      </c>
      <c r="L163">
        <v>0.99998735257997196</v>
      </c>
      <c r="M163">
        <v>99.986464343552697</v>
      </c>
    </row>
    <row r="164" spans="1:13" x14ac:dyDescent="0.2">
      <c r="A164" t="s">
        <v>313</v>
      </c>
      <c r="B164" t="s">
        <v>381</v>
      </c>
      <c r="C164" s="8">
        <v>3</v>
      </c>
      <c r="D164">
        <v>2.4</v>
      </c>
      <c r="E164" s="3">
        <v>0.48419492675784997</v>
      </c>
      <c r="F164" t="s">
        <v>565</v>
      </c>
      <c r="G164">
        <v>122</v>
      </c>
      <c r="H164">
        <v>269</v>
      </c>
      <c r="I164">
        <v>20063</v>
      </c>
      <c r="J164">
        <v>1.8340240112133499</v>
      </c>
      <c r="K164">
        <v>1</v>
      </c>
      <c r="L164">
        <v>0.999992878607189</v>
      </c>
      <c r="M164">
        <v>99.993705631846098</v>
      </c>
    </row>
    <row r="165" spans="1:13" x14ac:dyDescent="0.2">
      <c r="A165" t="s">
        <v>313</v>
      </c>
      <c r="B165" t="s">
        <v>382</v>
      </c>
      <c r="C165" s="8">
        <v>3</v>
      </c>
      <c r="D165">
        <v>2.4</v>
      </c>
      <c r="E165" s="3">
        <v>0.50157187966055405</v>
      </c>
      <c r="F165" t="s">
        <v>565</v>
      </c>
      <c r="G165">
        <v>122</v>
      </c>
      <c r="H165">
        <v>278</v>
      </c>
      <c r="I165">
        <v>20063</v>
      </c>
      <c r="J165">
        <v>1.7746491331524901</v>
      </c>
      <c r="K165">
        <v>1</v>
      </c>
      <c r="L165">
        <v>0.99999430761860497</v>
      </c>
      <c r="M165">
        <v>99.996185070664396</v>
      </c>
    </row>
    <row r="166" spans="1:13" x14ac:dyDescent="0.2">
      <c r="A166" t="s">
        <v>313</v>
      </c>
      <c r="B166" t="s">
        <v>383</v>
      </c>
      <c r="C166" s="8">
        <v>3</v>
      </c>
      <c r="D166">
        <v>2.4</v>
      </c>
      <c r="E166" s="3">
        <v>0.50157187966055405</v>
      </c>
      <c r="F166" t="s">
        <v>565</v>
      </c>
      <c r="G166">
        <v>122</v>
      </c>
      <c r="H166">
        <v>278</v>
      </c>
      <c r="I166">
        <v>20063</v>
      </c>
      <c r="J166">
        <v>1.7746491331524901</v>
      </c>
      <c r="K166">
        <v>1</v>
      </c>
      <c r="L166">
        <v>0.99999430761860497</v>
      </c>
      <c r="M166">
        <v>99.996185070664396</v>
      </c>
    </row>
    <row r="167" spans="1:13" x14ac:dyDescent="0.2">
      <c r="A167" t="s">
        <v>306</v>
      </c>
      <c r="B167" t="s">
        <v>384</v>
      </c>
      <c r="C167" s="8">
        <v>3</v>
      </c>
      <c r="D167">
        <v>2.4</v>
      </c>
      <c r="E167" s="3">
        <v>0.50671100541622904</v>
      </c>
      <c r="F167" t="s">
        <v>565</v>
      </c>
      <c r="G167">
        <v>125</v>
      </c>
      <c r="H167">
        <v>281</v>
      </c>
      <c r="I167">
        <v>20581</v>
      </c>
      <c r="J167">
        <v>1.75780782918149</v>
      </c>
      <c r="K167">
        <v>1</v>
      </c>
      <c r="L167">
        <v>0.90480740095481904</v>
      </c>
      <c r="M167">
        <v>99.987007206282101</v>
      </c>
    </row>
    <row r="168" spans="1:13" x14ac:dyDescent="0.2">
      <c r="C168" s="8"/>
    </row>
    <row r="169" spans="1:13" x14ac:dyDescent="0.2">
      <c r="A169" t="s">
        <v>378</v>
      </c>
      <c r="B169" t="s">
        <v>538</v>
      </c>
      <c r="C169" s="8"/>
    </row>
    <row r="170" spans="1:13" x14ac:dyDescent="0.2">
      <c r="A170" t="s">
        <v>293</v>
      </c>
      <c r="B170" t="s">
        <v>294</v>
      </c>
      <c r="C170" s="8" t="s">
        <v>295</v>
      </c>
      <c r="D170" t="s">
        <v>296</v>
      </c>
      <c r="E170" s="3" t="s">
        <v>297</v>
      </c>
      <c r="F170" t="s">
        <v>298</v>
      </c>
      <c r="G170" t="s">
        <v>299</v>
      </c>
      <c r="H170" t="s">
        <v>300</v>
      </c>
      <c r="I170" t="s">
        <v>301</v>
      </c>
      <c r="J170" t="s">
        <v>302</v>
      </c>
      <c r="K170" t="s">
        <v>303</v>
      </c>
      <c r="L170" t="s">
        <v>304</v>
      </c>
      <c r="M170" t="s">
        <v>305</v>
      </c>
    </row>
    <row r="171" spans="1:13" x14ac:dyDescent="0.2">
      <c r="A171" t="s">
        <v>306</v>
      </c>
      <c r="B171" t="s">
        <v>386</v>
      </c>
      <c r="C171" s="8">
        <v>10</v>
      </c>
      <c r="D171">
        <v>8</v>
      </c>
      <c r="E171" s="3">
        <v>0.46239897873916902</v>
      </c>
      <c r="F171" t="s">
        <v>566</v>
      </c>
      <c r="G171">
        <v>125</v>
      </c>
      <c r="H171">
        <v>1391</v>
      </c>
      <c r="I171">
        <v>20581</v>
      </c>
      <c r="J171">
        <v>1.1836664270309101</v>
      </c>
      <c r="K171">
        <v>1</v>
      </c>
      <c r="L171">
        <v>0.88142313347235901</v>
      </c>
      <c r="M171">
        <v>99.961382851024794</v>
      </c>
    </row>
    <row r="172" spans="1:13" x14ac:dyDescent="0.2">
      <c r="A172" t="s">
        <v>438</v>
      </c>
      <c r="B172" t="s">
        <v>539</v>
      </c>
      <c r="C172" s="8">
        <v>11</v>
      </c>
      <c r="D172" s="11">
        <v>8.7999999999999901</v>
      </c>
      <c r="E172" s="3">
        <v>0.50214516931878606</v>
      </c>
      <c r="F172" t="s">
        <v>567</v>
      </c>
      <c r="G172">
        <v>110</v>
      </c>
      <c r="H172">
        <v>1495</v>
      </c>
      <c r="I172">
        <v>16881</v>
      </c>
      <c r="J172">
        <v>1.12916387959866</v>
      </c>
      <c r="K172">
        <v>1</v>
      </c>
      <c r="L172">
        <v>0.99969157808690801</v>
      </c>
      <c r="M172">
        <v>99.988706791466001</v>
      </c>
    </row>
    <row r="173" spans="1:13" x14ac:dyDescent="0.2">
      <c r="A173" t="s">
        <v>306</v>
      </c>
      <c r="B173" t="s">
        <v>387</v>
      </c>
      <c r="C173" s="8">
        <v>11</v>
      </c>
      <c r="D173" s="11">
        <v>8.7999999999999901</v>
      </c>
      <c r="E173" s="3">
        <v>0.64407813147506598</v>
      </c>
      <c r="F173" t="s">
        <v>568</v>
      </c>
      <c r="G173">
        <v>125</v>
      </c>
      <c r="H173">
        <v>1788</v>
      </c>
      <c r="I173">
        <v>20581</v>
      </c>
      <c r="J173">
        <v>1.0129351230425001</v>
      </c>
      <c r="K173">
        <v>1</v>
      </c>
      <c r="L173">
        <v>0.95292855034463497</v>
      </c>
      <c r="M173">
        <v>99.999791673484594</v>
      </c>
    </row>
    <row r="174" spans="1:13" x14ac:dyDescent="0.2">
      <c r="C174" s="8"/>
    </row>
    <row r="175" spans="1:13" x14ac:dyDescent="0.2">
      <c r="A175" t="s">
        <v>385</v>
      </c>
      <c r="B175" t="s">
        <v>540</v>
      </c>
      <c r="C175" s="8"/>
    </row>
    <row r="176" spans="1:13" x14ac:dyDescent="0.2">
      <c r="A176" t="s">
        <v>293</v>
      </c>
      <c r="B176" t="s">
        <v>294</v>
      </c>
      <c r="C176" s="8" t="s">
        <v>295</v>
      </c>
      <c r="D176" t="s">
        <v>296</v>
      </c>
      <c r="E176" s="3" t="s">
        <v>297</v>
      </c>
      <c r="F176" t="s">
        <v>298</v>
      </c>
      <c r="G176" t="s">
        <v>299</v>
      </c>
      <c r="H176" t="s">
        <v>300</v>
      </c>
      <c r="I176" t="s">
        <v>301</v>
      </c>
      <c r="J176" t="s">
        <v>302</v>
      </c>
      <c r="K176" t="s">
        <v>303</v>
      </c>
      <c r="L176" t="s">
        <v>304</v>
      </c>
      <c r="M176" t="s">
        <v>305</v>
      </c>
    </row>
    <row r="177" spans="1:13" x14ac:dyDescent="0.2">
      <c r="A177" t="s">
        <v>306</v>
      </c>
      <c r="B177" t="s">
        <v>389</v>
      </c>
      <c r="C177" s="8">
        <v>12</v>
      </c>
      <c r="D177">
        <v>9.6</v>
      </c>
      <c r="E177" s="3">
        <v>0.84411832588397695</v>
      </c>
      <c r="F177" t="s">
        <v>569</v>
      </c>
      <c r="G177">
        <v>125</v>
      </c>
      <c r="H177">
        <v>2332</v>
      </c>
      <c r="I177">
        <v>20581</v>
      </c>
      <c r="J177">
        <v>0.84724528301886703</v>
      </c>
      <c r="K177">
        <v>1</v>
      </c>
      <c r="L177">
        <v>0.99375245215785701</v>
      </c>
      <c r="M177">
        <v>99.9999999939985</v>
      </c>
    </row>
    <row r="178" spans="1:13" x14ac:dyDescent="0.2">
      <c r="A178" t="s">
        <v>306</v>
      </c>
      <c r="B178" t="s">
        <v>388</v>
      </c>
      <c r="C178" s="8">
        <v>12</v>
      </c>
      <c r="D178">
        <v>9.6</v>
      </c>
      <c r="E178" s="3">
        <v>0.86857685795550399</v>
      </c>
      <c r="F178" t="s">
        <v>569</v>
      </c>
      <c r="G178">
        <v>125</v>
      </c>
      <c r="H178">
        <v>2398</v>
      </c>
      <c r="I178">
        <v>20581</v>
      </c>
      <c r="J178">
        <v>0.82392660550458696</v>
      </c>
      <c r="K178">
        <v>1</v>
      </c>
      <c r="L178">
        <v>0.995186805930942</v>
      </c>
      <c r="M178">
        <v>99.999999999308699</v>
      </c>
    </row>
    <row r="179" spans="1:13" x14ac:dyDescent="0.2">
      <c r="A179" t="s">
        <v>309</v>
      </c>
      <c r="B179" t="s">
        <v>390</v>
      </c>
      <c r="C179" s="8">
        <v>10</v>
      </c>
      <c r="D179">
        <v>8</v>
      </c>
      <c r="E179" s="3">
        <v>0.911250220179048</v>
      </c>
      <c r="F179" t="s">
        <v>570</v>
      </c>
      <c r="G179">
        <v>112</v>
      </c>
      <c r="H179">
        <v>1955</v>
      </c>
      <c r="I179">
        <v>16792</v>
      </c>
      <c r="J179">
        <v>0.76689806357325496</v>
      </c>
      <c r="K179">
        <v>1</v>
      </c>
      <c r="L179">
        <v>0.999999999993473</v>
      </c>
      <c r="M179">
        <v>100</v>
      </c>
    </row>
    <row r="180" spans="1:13" x14ac:dyDescent="0.2">
      <c r="C180" s="8"/>
    </row>
  </sheetData>
  <mergeCells count="1">
    <mergeCell ref="A1:M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DFAE-4AA4-614A-AA9A-1B12560726FF}">
  <dimension ref="A1:I31"/>
  <sheetViews>
    <sheetView workbookViewId="0">
      <selection activeCell="E19" sqref="A1:I31"/>
    </sheetView>
  </sheetViews>
  <sheetFormatPr baseColWidth="10" defaultRowHeight="16" x14ac:dyDescent="0.2"/>
  <cols>
    <col min="1" max="1" width="6.1640625" style="1" bestFit="1" customWidth="1"/>
    <col min="2" max="2" width="12.33203125" style="1" bestFit="1" customWidth="1"/>
    <col min="3" max="3" width="13.33203125" style="1" bestFit="1" customWidth="1"/>
    <col min="4" max="4" width="19.83203125" style="1" bestFit="1" customWidth="1"/>
    <col min="5" max="5" width="36.33203125" style="1" bestFit="1" customWidth="1"/>
    <col min="6" max="6" width="19.6640625" style="1" bestFit="1" customWidth="1"/>
    <col min="7" max="7" width="18.1640625" style="1" bestFit="1" customWidth="1"/>
    <col min="8" max="8" width="25.5" style="1" bestFit="1" customWidth="1"/>
    <col min="9" max="9" width="19.1640625" style="1" bestFit="1" customWidth="1"/>
    <col min="10" max="16384" width="10.83203125" style="1"/>
  </cols>
  <sheetData>
    <row r="1" spans="1:9" ht="19" customHeight="1" x14ac:dyDescent="0.2">
      <c r="A1" s="138" t="s">
        <v>399</v>
      </c>
      <c r="B1" s="138"/>
      <c r="C1" s="138"/>
      <c r="D1" s="138"/>
      <c r="E1" s="138"/>
      <c r="F1" s="138"/>
      <c r="G1" s="138"/>
      <c r="H1" s="138"/>
      <c r="I1" s="138"/>
    </row>
    <row r="2" spans="1:9" s="5" customFormat="1" ht="19" x14ac:dyDescent="0.25">
      <c r="A2" s="83" t="s">
        <v>109</v>
      </c>
      <c r="B2" s="83" t="s">
        <v>108</v>
      </c>
      <c r="C2" s="83" t="s">
        <v>241</v>
      </c>
      <c r="D2" s="83" t="s">
        <v>396</v>
      </c>
      <c r="E2" s="83" t="s">
        <v>397</v>
      </c>
      <c r="F2" s="72" t="s">
        <v>398</v>
      </c>
      <c r="G2" s="72" t="s">
        <v>236</v>
      </c>
      <c r="H2" s="84" t="s">
        <v>237</v>
      </c>
      <c r="I2" s="84" t="s">
        <v>642</v>
      </c>
    </row>
    <row r="3" spans="1:9" x14ac:dyDescent="0.2">
      <c r="A3" s="85">
        <v>1</v>
      </c>
      <c r="B3" s="85">
        <v>207802552</v>
      </c>
      <c r="C3" s="85" t="s">
        <v>110</v>
      </c>
      <c r="D3" s="85" t="s">
        <v>146</v>
      </c>
      <c r="E3" s="85" t="s">
        <v>275</v>
      </c>
      <c r="F3" s="86"/>
      <c r="G3" s="86"/>
      <c r="H3" s="49"/>
      <c r="I3" s="49"/>
    </row>
    <row r="4" spans="1:9" x14ac:dyDescent="0.2">
      <c r="A4" s="85">
        <v>2</v>
      </c>
      <c r="B4" s="85">
        <v>127892810</v>
      </c>
      <c r="C4" s="85" t="s">
        <v>111</v>
      </c>
      <c r="D4" s="85" t="s">
        <v>158</v>
      </c>
      <c r="E4" s="85"/>
      <c r="F4" s="86"/>
      <c r="G4" s="86" t="s">
        <v>275</v>
      </c>
      <c r="H4" s="49"/>
      <c r="I4" s="49"/>
    </row>
    <row r="5" spans="1:9" x14ac:dyDescent="0.2">
      <c r="A5" s="85">
        <v>2</v>
      </c>
      <c r="B5" s="85">
        <v>233981912</v>
      </c>
      <c r="C5" s="85" t="s">
        <v>112</v>
      </c>
      <c r="D5" s="85" t="s">
        <v>48</v>
      </c>
      <c r="E5" s="85" t="s">
        <v>275</v>
      </c>
      <c r="F5" s="86"/>
      <c r="G5" s="86"/>
      <c r="H5" s="49"/>
      <c r="I5" s="49"/>
    </row>
    <row r="6" spans="1:9" x14ac:dyDescent="0.2">
      <c r="A6" s="85">
        <v>4</v>
      </c>
      <c r="B6" s="85">
        <v>11711232</v>
      </c>
      <c r="C6" s="85" t="s">
        <v>113</v>
      </c>
      <c r="D6" s="85" t="s">
        <v>13</v>
      </c>
      <c r="E6" s="85"/>
      <c r="F6" s="86"/>
      <c r="G6" s="86"/>
      <c r="H6" s="49"/>
      <c r="I6" s="49"/>
    </row>
    <row r="7" spans="1:9" x14ac:dyDescent="0.2">
      <c r="A7" s="85">
        <v>5</v>
      </c>
      <c r="B7" s="85">
        <v>88223420</v>
      </c>
      <c r="C7" s="85" t="s">
        <v>114</v>
      </c>
      <c r="D7" s="85" t="s">
        <v>61</v>
      </c>
      <c r="E7" s="85" t="s">
        <v>275</v>
      </c>
      <c r="F7" s="86"/>
      <c r="G7" s="86"/>
      <c r="H7" s="49"/>
      <c r="I7" s="49"/>
    </row>
    <row r="8" spans="1:9" x14ac:dyDescent="0.2">
      <c r="A8" s="85">
        <v>6</v>
      </c>
      <c r="B8" s="85">
        <v>32578530</v>
      </c>
      <c r="C8" s="85" t="s">
        <v>115</v>
      </c>
      <c r="D8" s="85" t="s">
        <v>219</v>
      </c>
      <c r="E8" s="85" t="s">
        <v>275</v>
      </c>
      <c r="F8" s="86"/>
      <c r="G8" s="86"/>
      <c r="H8" s="49"/>
      <c r="I8" s="49"/>
    </row>
    <row r="9" spans="1:9" x14ac:dyDescent="0.2">
      <c r="A9" s="85">
        <v>6</v>
      </c>
      <c r="B9" s="85">
        <v>47431284</v>
      </c>
      <c r="C9" s="85" t="s">
        <v>116</v>
      </c>
      <c r="D9" s="85" t="s">
        <v>147</v>
      </c>
      <c r="E9" s="85"/>
      <c r="F9" s="86" t="s">
        <v>275</v>
      </c>
      <c r="G9" s="86" t="s">
        <v>275</v>
      </c>
      <c r="H9" s="49"/>
      <c r="I9" s="49"/>
    </row>
    <row r="10" spans="1:9" x14ac:dyDescent="0.2">
      <c r="A10" s="85">
        <v>7</v>
      </c>
      <c r="B10" s="85">
        <v>37844263</v>
      </c>
      <c r="C10" s="85" t="s">
        <v>119</v>
      </c>
      <c r="D10" s="85" t="s">
        <v>9</v>
      </c>
      <c r="E10" s="85"/>
      <c r="F10" s="86"/>
      <c r="G10" s="86"/>
      <c r="H10" s="49"/>
      <c r="I10" s="49"/>
    </row>
    <row r="11" spans="1:9" x14ac:dyDescent="0.2">
      <c r="A11" s="85">
        <v>7</v>
      </c>
      <c r="B11" s="85">
        <v>100091795</v>
      </c>
      <c r="C11" s="85" t="s">
        <v>117</v>
      </c>
      <c r="D11" s="85" t="s">
        <v>177</v>
      </c>
      <c r="E11" s="85"/>
      <c r="F11" s="86"/>
      <c r="G11" s="86"/>
      <c r="H11" s="49"/>
      <c r="I11" s="49"/>
    </row>
    <row r="12" spans="1:9" x14ac:dyDescent="0.2">
      <c r="A12" s="85">
        <v>7</v>
      </c>
      <c r="B12" s="85">
        <v>143107876</v>
      </c>
      <c r="C12" s="85" t="s">
        <v>118</v>
      </c>
      <c r="D12" s="85" t="s">
        <v>169</v>
      </c>
      <c r="E12" s="85" t="s">
        <v>275</v>
      </c>
      <c r="F12" s="86"/>
      <c r="G12" s="86" t="s">
        <v>275</v>
      </c>
      <c r="H12" s="49"/>
      <c r="I12" s="49"/>
    </row>
    <row r="13" spans="1:9" x14ac:dyDescent="0.2">
      <c r="A13" s="85">
        <v>8</v>
      </c>
      <c r="B13" s="85">
        <v>27219987</v>
      </c>
      <c r="C13" s="85" t="s">
        <v>120</v>
      </c>
      <c r="D13" s="85" t="s">
        <v>143</v>
      </c>
      <c r="E13" s="85"/>
      <c r="F13" s="86"/>
      <c r="G13" s="86"/>
      <c r="H13" s="49"/>
      <c r="I13" s="49"/>
    </row>
    <row r="14" spans="1:9" x14ac:dyDescent="0.2">
      <c r="A14" s="85">
        <v>8</v>
      </c>
      <c r="B14" s="85">
        <v>27467686</v>
      </c>
      <c r="C14" s="85" t="s">
        <v>121</v>
      </c>
      <c r="D14" s="85" t="s">
        <v>141</v>
      </c>
      <c r="E14" s="85"/>
      <c r="F14" s="86" t="s">
        <v>275</v>
      </c>
      <c r="G14" s="86"/>
      <c r="H14" s="49" t="s">
        <v>275</v>
      </c>
      <c r="I14" s="49"/>
    </row>
    <row r="15" spans="1:9" x14ac:dyDescent="0.2">
      <c r="A15" s="85">
        <v>10</v>
      </c>
      <c r="B15" s="85">
        <v>11720308</v>
      </c>
      <c r="C15" s="85" t="s">
        <v>122</v>
      </c>
      <c r="D15" s="85" t="s">
        <v>59</v>
      </c>
      <c r="E15" s="85"/>
      <c r="F15" s="86"/>
      <c r="G15" s="86"/>
      <c r="H15" s="49"/>
      <c r="I15" s="49"/>
    </row>
    <row r="16" spans="1:9" x14ac:dyDescent="0.2">
      <c r="A16" s="85">
        <v>11</v>
      </c>
      <c r="B16" s="85">
        <v>47380340</v>
      </c>
      <c r="C16" s="85" t="s">
        <v>124</v>
      </c>
      <c r="D16" s="85" t="s">
        <v>188</v>
      </c>
      <c r="E16" s="85"/>
      <c r="F16" s="86"/>
      <c r="G16" s="86"/>
      <c r="H16" s="49"/>
      <c r="I16" s="49"/>
    </row>
    <row r="17" spans="1:9" x14ac:dyDescent="0.2">
      <c r="A17" s="85">
        <v>11</v>
      </c>
      <c r="B17" s="85">
        <v>59936926</v>
      </c>
      <c r="C17" s="85" t="s">
        <v>125</v>
      </c>
      <c r="D17" s="85" t="s">
        <v>154</v>
      </c>
      <c r="E17" s="85" t="s">
        <v>275</v>
      </c>
      <c r="F17" s="86"/>
      <c r="G17" s="86"/>
      <c r="H17" s="49"/>
      <c r="I17" s="49"/>
    </row>
    <row r="18" spans="1:9" x14ac:dyDescent="0.2">
      <c r="A18" s="85">
        <v>11</v>
      </c>
      <c r="B18" s="85">
        <v>85868640</v>
      </c>
      <c r="C18" s="85" t="s">
        <v>126</v>
      </c>
      <c r="D18" s="85" t="s">
        <v>166</v>
      </c>
      <c r="E18" s="85"/>
      <c r="F18" s="86" t="s">
        <v>275</v>
      </c>
      <c r="G18" s="86" t="s">
        <v>275</v>
      </c>
      <c r="H18" s="49"/>
      <c r="I18" s="49"/>
    </row>
    <row r="19" spans="1:9" x14ac:dyDescent="0.2">
      <c r="A19" s="85">
        <v>11</v>
      </c>
      <c r="B19" s="85">
        <v>121435587</v>
      </c>
      <c r="C19" s="85" t="s">
        <v>123</v>
      </c>
      <c r="D19" s="85" t="s">
        <v>1</v>
      </c>
      <c r="E19" s="85"/>
      <c r="F19" s="86" t="s">
        <v>275</v>
      </c>
      <c r="G19" s="86" t="s">
        <v>275</v>
      </c>
      <c r="H19" s="49"/>
      <c r="I19" s="49"/>
    </row>
    <row r="20" spans="1:9" x14ac:dyDescent="0.2">
      <c r="A20" s="85">
        <v>14</v>
      </c>
      <c r="B20" s="85">
        <v>53391680</v>
      </c>
      <c r="C20" s="85" t="s">
        <v>127</v>
      </c>
      <c r="D20" s="85" t="s">
        <v>178</v>
      </c>
      <c r="E20" s="85"/>
      <c r="F20" s="86"/>
      <c r="G20" s="86"/>
      <c r="H20" s="49"/>
      <c r="I20" s="49"/>
    </row>
    <row r="21" spans="1:9" x14ac:dyDescent="0.2">
      <c r="A21" s="85">
        <v>14</v>
      </c>
      <c r="B21" s="85">
        <v>92932828</v>
      </c>
      <c r="C21" s="85" t="s">
        <v>128</v>
      </c>
      <c r="D21" s="85" t="s">
        <v>187</v>
      </c>
      <c r="E21" s="85"/>
      <c r="F21" s="86"/>
      <c r="G21" s="86"/>
      <c r="H21" s="49"/>
      <c r="I21" s="49"/>
    </row>
    <row r="22" spans="1:9" x14ac:dyDescent="0.2">
      <c r="A22" s="85">
        <v>15</v>
      </c>
      <c r="B22" s="85">
        <v>59045774</v>
      </c>
      <c r="C22" s="85" t="s">
        <v>129</v>
      </c>
      <c r="D22" s="85" t="s">
        <v>181</v>
      </c>
      <c r="E22" s="85"/>
      <c r="F22" s="86"/>
      <c r="G22" s="86"/>
      <c r="H22" s="49"/>
      <c r="I22" s="49"/>
    </row>
    <row r="23" spans="1:9" x14ac:dyDescent="0.2">
      <c r="A23" s="85">
        <v>16</v>
      </c>
      <c r="B23" s="85">
        <v>19808163</v>
      </c>
      <c r="C23" s="85" t="s">
        <v>130</v>
      </c>
      <c r="D23" s="85" t="s">
        <v>201</v>
      </c>
      <c r="E23" s="85"/>
      <c r="F23" s="86"/>
      <c r="G23" s="86"/>
      <c r="H23" s="49"/>
      <c r="I23" s="49"/>
    </row>
    <row r="24" spans="1:9" x14ac:dyDescent="0.2">
      <c r="A24" s="85">
        <v>16</v>
      </c>
      <c r="B24" s="85">
        <v>81942028</v>
      </c>
      <c r="C24" s="85" t="s">
        <v>131</v>
      </c>
      <c r="D24" s="85" t="s">
        <v>0</v>
      </c>
      <c r="E24" s="85"/>
      <c r="F24" s="86"/>
      <c r="G24" s="86"/>
      <c r="H24" s="49"/>
      <c r="I24" s="49"/>
    </row>
    <row r="25" spans="1:9" x14ac:dyDescent="0.2">
      <c r="A25" s="85">
        <v>17</v>
      </c>
      <c r="B25" s="85">
        <v>44353222</v>
      </c>
      <c r="C25" s="85" t="s">
        <v>132</v>
      </c>
      <c r="D25" s="85" t="s">
        <v>10</v>
      </c>
      <c r="E25" s="85"/>
      <c r="F25" s="86"/>
      <c r="G25" s="86"/>
      <c r="H25" s="49"/>
      <c r="I25" s="49"/>
    </row>
    <row r="26" spans="1:9" x14ac:dyDescent="0.2">
      <c r="A26" s="85">
        <v>17</v>
      </c>
      <c r="B26" s="85">
        <v>61538148</v>
      </c>
      <c r="C26" s="85" t="s">
        <v>133</v>
      </c>
      <c r="D26" s="85" t="s">
        <v>395</v>
      </c>
      <c r="E26" s="85"/>
      <c r="F26" s="86"/>
      <c r="G26" s="86"/>
      <c r="H26" s="49"/>
      <c r="I26" s="49"/>
    </row>
    <row r="27" spans="1:9" x14ac:dyDescent="0.2">
      <c r="A27" s="85">
        <v>19</v>
      </c>
      <c r="B27" s="85">
        <v>1056492</v>
      </c>
      <c r="C27" s="85" t="s">
        <v>134</v>
      </c>
      <c r="D27" s="85" t="s">
        <v>149</v>
      </c>
      <c r="E27" s="85" t="s">
        <v>275</v>
      </c>
      <c r="F27" s="86" t="s">
        <v>275</v>
      </c>
      <c r="G27" s="86"/>
      <c r="H27" s="49" t="s">
        <v>275</v>
      </c>
      <c r="I27" s="49"/>
    </row>
    <row r="28" spans="1:9" x14ac:dyDescent="0.2">
      <c r="A28" s="85">
        <v>19</v>
      </c>
      <c r="B28" s="85">
        <v>45411941</v>
      </c>
      <c r="C28" s="85" t="s">
        <v>135</v>
      </c>
      <c r="D28" s="85" t="s">
        <v>36</v>
      </c>
      <c r="E28" s="85"/>
      <c r="F28" s="86" t="s">
        <v>275</v>
      </c>
      <c r="G28" s="86"/>
      <c r="H28" s="49" t="s">
        <v>275</v>
      </c>
      <c r="I28" s="49"/>
    </row>
    <row r="29" spans="1:9" x14ac:dyDescent="0.2">
      <c r="A29" s="85">
        <v>19</v>
      </c>
      <c r="B29" s="85">
        <v>45412079</v>
      </c>
      <c r="C29" s="85" t="s">
        <v>136</v>
      </c>
      <c r="D29" s="85" t="s">
        <v>36</v>
      </c>
      <c r="E29" s="85"/>
      <c r="F29" s="86" t="s">
        <v>275</v>
      </c>
      <c r="G29" s="86"/>
      <c r="H29" s="49" t="s">
        <v>275</v>
      </c>
      <c r="I29" s="49"/>
    </row>
    <row r="30" spans="1:9" x14ac:dyDescent="0.2">
      <c r="A30" s="85">
        <v>20</v>
      </c>
      <c r="B30" s="85">
        <v>54997568</v>
      </c>
      <c r="C30" s="85" t="s">
        <v>137</v>
      </c>
      <c r="D30" s="85" t="s">
        <v>161</v>
      </c>
      <c r="E30" s="85"/>
      <c r="F30" s="86"/>
      <c r="G30" s="86"/>
      <c r="H30" s="49"/>
      <c r="I30" s="49"/>
    </row>
    <row r="31" spans="1:9" x14ac:dyDescent="0.2">
      <c r="A31" s="85">
        <v>21</v>
      </c>
      <c r="B31" s="85">
        <v>28156856</v>
      </c>
      <c r="C31" s="85" t="s">
        <v>138</v>
      </c>
      <c r="D31" s="85" t="s">
        <v>73</v>
      </c>
      <c r="E31" s="49"/>
      <c r="F31" s="49"/>
      <c r="G31" s="49"/>
      <c r="H31" s="49"/>
      <c r="I31" s="49"/>
    </row>
  </sheetData>
  <mergeCells count="1">
    <mergeCell ref="A1:I1"/>
  </mergeCells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5B10F-CF2F-C54F-8B95-FECFD89DD1BF}">
  <dimension ref="A1:L114"/>
  <sheetViews>
    <sheetView workbookViewId="0">
      <selection activeCell="F19" sqref="A1:L114"/>
    </sheetView>
  </sheetViews>
  <sheetFormatPr baseColWidth="10" defaultRowHeight="16" x14ac:dyDescent="0.2"/>
  <cols>
    <col min="1" max="1" width="18.33203125" style="8" bestFit="1" customWidth="1"/>
    <col min="2" max="2" width="5.6640625" bestFit="1" customWidth="1"/>
    <col min="3" max="3" width="11.6640625" bestFit="1" customWidth="1"/>
    <col min="4" max="4" width="13.1640625" bestFit="1" customWidth="1"/>
    <col min="5" max="5" width="9.1640625" bestFit="1" customWidth="1"/>
    <col min="6" max="6" width="18.83203125" bestFit="1" customWidth="1"/>
    <col min="7" max="7" width="16.6640625" bestFit="1" customWidth="1"/>
    <col min="8" max="8" width="15.83203125" bestFit="1" customWidth="1"/>
    <col min="9" max="9" width="22.5" bestFit="1" customWidth="1"/>
    <col min="10" max="10" width="16.83203125" bestFit="1" customWidth="1"/>
    <col min="11" max="11" width="12" bestFit="1" customWidth="1"/>
    <col min="12" max="12" width="17" bestFit="1" customWidth="1"/>
  </cols>
  <sheetData>
    <row r="1" spans="1:12" x14ac:dyDescent="0.2">
      <c r="A1" s="140" t="s">
        <v>400</v>
      </c>
      <c r="B1" s="140"/>
      <c r="C1" s="140"/>
      <c r="D1" s="140"/>
      <c r="E1" s="140"/>
      <c r="F1" s="140"/>
      <c r="G1" s="140"/>
      <c r="H1" s="140"/>
      <c r="I1" s="140"/>
      <c r="J1" s="140"/>
      <c r="K1" s="140"/>
      <c r="L1" s="140"/>
    </row>
    <row r="2" spans="1:12" x14ac:dyDescent="0.2">
      <c r="A2" s="140"/>
      <c r="B2" s="140"/>
      <c r="C2" s="140"/>
      <c r="D2" s="140"/>
      <c r="E2" s="140"/>
      <c r="F2" s="140"/>
      <c r="G2" s="140"/>
      <c r="H2" s="140"/>
      <c r="I2" s="140"/>
      <c r="J2" s="140"/>
      <c r="K2" s="140"/>
      <c r="L2" s="140"/>
    </row>
    <row r="3" spans="1:12" x14ac:dyDescent="0.2">
      <c r="A3" s="141" t="s">
        <v>107</v>
      </c>
      <c r="B3" s="141" t="s">
        <v>109</v>
      </c>
      <c r="C3" s="141" t="s">
        <v>108</v>
      </c>
      <c r="D3" s="141" t="s">
        <v>232</v>
      </c>
      <c r="E3" s="141" t="s">
        <v>233</v>
      </c>
      <c r="F3" s="141" t="s">
        <v>239</v>
      </c>
      <c r="G3" s="141"/>
      <c r="H3" s="141"/>
      <c r="I3" s="141"/>
      <c r="J3" s="141"/>
      <c r="K3" s="141"/>
      <c r="L3" s="49"/>
    </row>
    <row r="4" spans="1:12" x14ac:dyDescent="0.2">
      <c r="A4" s="141"/>
      <c r="B4" s="141"/>
      <c r="C4" s="141"/>
      <c r="D4" s="141"/>
      <c r="E4" s="141"/>
      <c r="F4" s="80" t="s">
        <v>234</v>
      </c>
      <c r="G4" s="80" t="s">
        <v>235</v>
      </c>
      <c r="H4" s="80" t="s">
        <v>236</v>
      </c>
      <c r="I4" s="80" t="s">
        <v>237</v>
      </c>
      <c r="J4" s="80" t="s">
        <v>642</v>
      </c>
      <c r="K4" s="80" t="s">
        <v>238</v>
      </c>
      <c r="L4" s="80" t="s">
        <v>412</v>
      </c>
    </row>
    <row r="5" spans="1:12" x14ac:dyDescent="0.2">
      <c r="A5" s="81">
        <v>1</v>
      </c>
      <c r="B5" s="49">
        <v>1</v>
      </c>
      <c r="C5" s="49">
        <v>207802552</v>
      </c>
      <c r="D5" s="49" t="s">
        <v>146</v>
      </c>
      <c r="E5" s="82">
        <v>1</v>
      </c>
      <c r="F5" s="49">
        <v>4</v>
      </c>
      <c r="G5" s="49">
        <v>0</v>
      </c>
      <c r="H5" s="49">
        <v>0</v>
      </c>
      <c r="I5" s="49">
        <v>0</v>
      </c>
      <c r="J5" s="49">
        <v>0</v>
      </c>
      <c r="K5" s="49">
        <v>0</v>
      </c>
      <c r="L5" s="49" t="s">
        <v>413</v>
      </c>
    </row>
    <row r="6" spans="1:12" x14ac:dyDescent="0.2">
      <c r="A6" s="139">
        <v>2</v>
      </c>
      <c r="B6" s="49">
        <v>2</v>
      </c>
      <c r="C6" s="49">
        <v>127892810</v>
      </c>
      <c r="D6" s="49" t="s">
        <v>158</v>
      </c>
      <c r="E6" s="82">
        <v>0.5</v>
      </c>
      <c r="F6" s="49">
        <v>0</v>
      </c>
      <c r="G6" s="49">
        <v>2</v>
      </c>
      <c r="H6" s="49">
        <v>2</v>
      </c>
      <c r="I6" s="49">
        <v>1</v>
      </c>
      <c r="J6" s="49">
        <v>0</v>
      </c>
      <c r="K6" s="49">
        <v>0</v>
      </c>
      <c r="L6" s="49" t="s">
        <v>413</v>
      </c>
    </row>
    <row r="7" spans="1:12" x14ac:dyDescent="0.2">
      <c r="A7" s="139"/>
      <c r="B7" s="49">
        <v>2</v>
      </c>
      <c r="C7" s="49">
        <v>127892810</v>
      </c>
      <c r="D7" s="49" t="s">
        <v>159</v>
      </c>
      <c r="E7" s="82">
        <v>0.25</v>
      </c>
      <c r="F7" s="49">
        <v>0</v>
      </c>
      <c r="G7" s="49">
        <v>0</v>
      </c>
      <c r="H7" s="49">
        <v>0</v>
      </c>
      <c r="I7" s="49">
        <v>0</v>
      </c>
      <c r="J7" s="49">
        <v>0</v>
      </c>
      <c r="K7" s="49">
        <v>1</v>
      </c>
      <c r="L7" s="49" t="s">
        <v>414</v>
      </c>
    </row>
    <row r="8" spans="1:12" x14ac:dyDescent="0.2">
      <c r="A8" s="139"/>
      <c r="B8" s="49">
        <v>2</v>
      </c>
      <c r="C8" s="49">
        <v>127892810</v>
      </c>
      <c r="D8" s="49" t="s">
        <v>160</v>
      </c>
      <c r="E8" s="82">
        <v>0.25</v>
      </c>
      <c r="F8" s="49">
        <v>1</v>
      </c>
      <c r="G8" s="49">
        <v>0</v>
      </c>
      <c r="H8" s="49">
        <v>0</v>
      </c>
      <c r="I8" s="49">
        <v>0</v>
      </c>
      <c r="J8" s="49">
        <v>0</v>
      </c>
      <c r="K8" s="49">
        <v>0</v>
      </c>
      <c r="L8" s="49" t="s">
        <v>413</v>
      </c>
    </row>
    <row r="9" spans="1:12" x14ac:dyDescent="0.2">
      <c r="A9" s="81">
        <v>3</v>
      </c>
      <c r="B9" s="49">
        <v>2</v>
      </c>
      <c r="C9" s="49">
        <v>233981912</v>
      </c>
      <c r="D9" s="49" t="s">
        <v>48</v>
      </c>
      <c r="E9" s="82">
        <v>1</v>
      </c>
      <c r="F9" s="49">
        <v>3</v>
      </c>
      <c r="G9" s="49">
        <v>0</v>
      </c>
      <c r="H9" s="49">
        <v>0</v>
      </c>
      <c r="I9" s="49">
        <v>0</v>
      </c>
      <c r="J9" s="49">
        <v>0</v>
      </c>
      <c r="K9" s="49">
        <v>0</v>
      </c>
      <c r="L9" s="49" t="s">
        <v>413</v>
      </c>
    </row>
    <row r="10" spans="1:12" x14ac:dyDescent="0.2">
      <c r="A10" s="81">
        <v>4</v>
      </c>
      <c r="B10" s="49">
        <v>4</v>
      </c>
      <c r="C10" s="49">
        <v>11711232</v>
      </c>
      <c r="D10" s="49" t="s">
        <v>13</v>
      </c>
      <c r="E10" s="82">
        <v>1</v>
      </c>
      <c r="F10" s="49">
        <v>0</v>
      </c>
      <c r="G10" s="49">
        <v>0</v>
      </c>
      <c r="H10" s="49">
        <v>0</v>
      </c>
      <c r="I10" s="49">
        <v>0</v>
      </c>
      <c r="J10" s="49">
        <v>0</v>
      </c>
      <c r="K10" s="49">
        <v>1</v>
      </c>
      <c r="L10" s="49" t="s">
        <v>414</v>
      </c>
    </row>
    <row r="11" spans="1:12" x14ac:dyDescent="0.2">
      <c r="A11" s="81">
        <v>5</v>
      </c>
      <c r="B11" s="49">
        <v>5</v>
      </c>
      <c r="C11" s="49">
        <v>88223420</v>
      </c>
      <c r="D11" s="49" t="s">
        <v>61</v>
      </c>
      <c r="E11" s="82">
        <v>1</v>
      </c>
      <c r="F11" s="49">
        <v>3</v>
      </c>
      <c r="G11" s="49">
        <v>0</v>
      </c>
      <c r="H11" s="49">
        <v>0</v>
      </c>
      <c r="I11" s="49">
        <v>0</v>
      </c>
      <c r="J11" s="49">
        <v>0</v>
      </c>
      <c r="K11" s="49">
        <v>0</v>
      </c>
      <c r="L11" s="49" t="s">
        <v>413</v>
      </c>
    </row>
    <row r="12" spans="1:12" x14ac:dyDescent="0.2">
      <c r="A12" s="139">
        <v>6</v>
      </c>
      <c r="B12" s="49">
        <v>6</v>
      </c>
      <c r="C12" s="49">
        <v>32578530</v>
      </c>
      <c r="D12" s="49" t="s">
        <v>202</v>
      </c>
      <c r="E12" s="82">
        <v>5.1282051282099998E-2</v>
      </c>
      <c r="F12" s="49">
        <v>1</v>
      </c>
      <c r="G12" s="49">
        <v>0</v>
      </c>
      <c r="H12" s="49">
        <v>1</v>
      </c>
      <c r="I12" s="49">
        <v>0</v>
      </c>
      <c r="J12" s="49">
        <v>0</v>
      </c>
      <c r="K12" s="49">
        <v>0</v>
      </c>
      <c r="L12" s="49" t="s">
        <v>413</v>
      </c>
    </row>
    <row r="13" spans="1:12" x14ac:dyDescent="0.2">
      <c r="A13" s="139"/>
      <c r="B13" s="49">
        <v>6</v>
      </c>
      <c r="C13" s="49">
        <v>32578530</v>
      </c>
      <c r="D13" s="49" t="s">
        <v>203</v>
      </c>
      <c r="E13" s="82">
        <v>5.1282051282099998E-2</v>
      </c>
      <c r="F13" s="49">
        <v>0</v>
      </c>
      <c r="G13" s="49">
        <v>0</v>
      </c>
      <c r="H13" s="49">
        <v>0</v>
      </c>
      <c r="I13" s="49">
        <v>0</v>
      </c>
      <c r="J13" s="49">
        <v>0</v>
      </c>
      <c r="K13" s="49">
        <v>1</v>
      </c>
      <c r="L13" s="49" t="s">
        <v>414</v>
      </c>
    </row>
    <row r="14" spans="1:12" x14ac:dyDescent="0.2">
      <c r="A14" s="139"/>
      <c r="B14" s="49">
        <v>6</v>
      </c>
      <c r="C14" s="49">
        <v>32578530</v>
      </c>
      <c r="D14" s="49" t="s">
        <v>204</v>
      </c>
      <c r="E14" s="82">
        <v>2.5641025641000001E-2</v>
      </c>
      <c r="F14" s="49">
        <v>0</v>
      </c>
      <c r="G14" s="49">
        <v>0</v>
      </c>
      <c r="H14" s="49">
        <v>0</v>
      </c>
      <c r="I14" s="49">
        <v>0</v>
      </c>
      <c r="J14" s="49">
        <v>0</v>
      </c>
      <c r="K14" s="49">
        <v>1</v>
      </c>
      <c r="L14" s="49" t="s">
        <v>414</v>
      </c>
    </row>
    <row r="15" spans="1:12" x14ac:dyDescent="0.2">
      <c r="A15" s="139"/>
      <c r="B15" s="49">
        <v>6</v>
      </c>
      <c r="C15" s="49">
        <v>32578530</v>
      </c>
      <c r="D15" s="49" t="s">
        <v>205</v>
      </c>
      <c r="E15" s="82">
        <v>2.5641025641000001E-2</v>
      </c>
      <c r="F15" s="49">
        <v>1</v>
      </c>
      <c r="G15" s="49">
        <v>0</v>
      </c>
      <c r="H15" s="49">
        <v>0</v>
      </c>
      <c r="I15" s="49">
        <v>0</v>
      </c>
      <c r="J15" s="49">
        <v>0</v>
      </c>
      <c r="K15" s="49">
        <v>0</v>
      </c>
      <c r="L15" s="49" t="s">
        <v>413</v>
      </c>
    </row>
    <row r="16" spans="1:12" x14ac:dyDescent="0.2">
      <c r="A16" s="139"/>
      <c r="B16" s="49">
        <v>6</v>
      </c>
      <c r="C16" s="49">
        <v>32578530</v>
      </c>
      <c r="D16" s="49" t="s">
        <v>206</v>
      </c>
      <c r="E16" s="82">
        <v>2.5641025641000001E-2</v>
      </c>
      <c r="F16" s="49">
        <v>3</v>
      </c>
      <c r="G16" s="49">
        <v>0</v>
      </c>
      <c r="H16" s="49">
        <v>0</v>
      </c>
      <c r="I16" s="49">
        <v>0</v>
      </c>
      <c r="J16" s="49">
        <v>0</v>
      </c>
      <c r="K16" s="49">
        <v>0</v>
      </c>
      <c r="L16" s="49" t="s">
        <v>413</v>
      </c>
    </row>
    <row r="17" spans="1:12" x14ac:dyDescent="0.2">
      <c r="A17" s="139"/>
      <c r="B17" s="49">
        <v>6</v>
      </c>
      <c r="C17" s="49">
        <v>32578530</v>
      </c>
      <c r="D17" s="49" t="s">
        <v>207</v>
      </c>
      <c r="E17" s="82">
        <v>5.1282051282099998E-2</v>
      </c>
      <c r="F17" s="49">
        <v>3</v>
      </c>
      <c r="G17" s="49">
        <v>0</v>
      </c>
      <c r="H17" s="49">
        <v>0</v>
      </c>
      <c r="I17" s="49">
        <v>0</v>
      </c>
      <c r="J17" s="49">
        <v>0</v>
      </c>
      <c r="K17" s="49">
        <v>0</v>
      </c>
      <c r="L17" s="49" t="s">
        <v>413</v>
      </c>
    </row>
    <row r="18" spans="1:12" x14ac:dyDescent="0.2">
      <c r="A18" s="139"/>
      <c r="B18" s="49">
        <v>6</v>
      </c>
      <c r="C18" s="49">
        <v>32578530</v>
      </c>
      <c r="D18" s="49" t="s">
        <v>208</v>
      </c>
      <c r="E18" s="82">
        <v>2.5641025641000001E-2</v>
      </c>
      <c r="F18" s="49">
        <v>3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 t="s">
        <v>413</v>
      </c>
    </row>
    <row r="19" spans="1:12" x14ac:dyDescent="0.2">
      <c r="A19" s="139"/>
      <c r="B19" s="49">
        <v>6</v>
      </c>
      <c r="C19" s="49">
        <v>32578530</v>
      </c>
      <c r="D19" s="49" t="s">
        <v>209</v>
      </c>
      <c r="E19" s="82">
        <v>2.5641025641000001E-2</v>
      </c>
      <c r="F19" s="49">
        <v>0</v>
      </c>
      <c r="G19" s="49">
        <v>0</v>
      </c>
      <c r="H19" s="49">
        <v>0</v>
      </c>
      <c r="I19" s="49">
        <v>0</v>
      </c>
      <c r="J19" s="49">
        <v>0</v>
      </c>
      <c r="K19" s="49">
        <v>1</v>
      </c>
      <c r="L19" s="49" t="s">
        <v>414</v>
      </c>
    </row>
    <row r="20" spans="1:12" x14ac:dyDescent="0.2">
      <c r="A20" s="139"/>
      <c r="B20" s="49">
        <v>6</v>
      </c>
      <c r="C20" s="49">
        <v>32578530</v>
      </c>
      <c r="D20" s="49" t="s">
        <v>210</v>
      </c>
      <c r="E20" s="82">
        <v>2.5641025641000001E-2</v>
      </c>
      <c r="F20" s="49">
        <v>0</v>
      </c>
      <c r="G20" s="49">
        <v>0</v>
      </c>
      <c r="H20" s="49">
        <v>0</v>
      </c>
      <c r="I20" s="49">
        <v>0</v>
      </c>
      <c r="J20" s="49">
        <v>0</v>
      </c>
      <c r="K20" s="49">
        <v>1</v>
      </c>
      <c r="L20" s="49" t="s">
        <v>414</v>
      </c>
    </row>
    <row r="21" spans="1:12" x14ac:dyDescent="0.2">
      <c r="A21" s="139"/>
      <c r="B21" s="49">
        <v>6</v>
      </c>
      <c r="C21" s="49">
        <v>32578530</v>
      </c>
      <c r="D21" s="49" t="s">
        <v>211</v>
      </c>
      <c r="E21" s="82">
        <v>2.5641025641000001E-2</v>
      </c>
      <c r="F21" s="49">
        <v>1</v>
      </c>
      <c r="G21" s="49">
        <v>0</v>
      </c>
      <c r="H21" s="49">
        <v>0</v>
      </c>
      <c r="I21" s="49">
        <v>0</v>
      </c>
      <c r="J21" s="49">
        <v>0</v>
      </c>
      <c r="K21" s="49">
        <v>0</v>
      </c>
      <c r="L21" s="49" t="s">
        <v>413</v>
      </c>
    </row>
    <row r="22" spans="1:12" x14ac:dyDescent="0.2">
      <c r="A22" s="139"/>
      <c r="B22" s="49">
        <v>6</v>
      </c>
      <c r="C22" s="49">
        <v>32578530</v>
      </c>
      <c r="D22" s="49" t="s">
        <v>212</v>
      </c>
      <c r="E22" s="82">
        <v>2.5641025641000001E-2</v>
      </c>
      <c r="F22" s="49">
        <v>2</v>
      </c>
      <c r="G22" s="49">
        <v>0</v>
      </c>
      <c r="H22" s="49">
        <v>0</v>
      </c>
      <c r="I22" s="49">
        <v>0</v>
      </c>
      <c r="J22" s="49">
        <v>0</v>
      </c>
      <c r="K22" s="49">
        <v>0</v>
      </c>
      <c r="L22" s="49" t="s">
        <v>413</v>
      </c>
    </row>
    <row r="23" spans="1:12" x14ac:dyDescent="0.2">
      <c r="A23" s="139"/>
      <c r="B23" s="49">
        <v>6</v>
      </c>
      <c r="C23" s="49">
        <v>32578530</v>
      </c>
      <c r="D23" s="49" t="s">
        <v>213</v>
      </c>
      <c r="E23" s="82">
        <v>2.5641025641000001E-2</v>
      </c>
      <c r="F23" s="49">
        <v>3</v>
      </c>
      <c r="G23" s="49">
        <v>0</v>
      </c>
      <c r="H23" s="49">
        <v>0</v>
      </c>
      <c r="I23" s="49">
        <v>0</v>
      </c>
      <c r="J23" s="49">
        <v>0</v>
      </c>
      <c r="K23" s="49">
        <v>0</v>
      </c>
      <c r="L23" s="49" t="s">
        <v>413</v>
      </c>
    </row>
    <row r="24" spans="1:12" x14ac:dyDescent="0.2">
      <c r="A24" s="139"/>
      <c r="B24" s="49">
        <v>6</v>
      </c>
      <c r="C24" s="49">
        <v>32578530</v>
      </c>
      <c r="D24" s="49" t="s">
        <v>214</v>
      </c>
      <c r="E24" s="82">
        <v>5.1282051282099998E-2</v>
      </c>
      <c r="F24" s="49">
        <v>3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9" t="s">
        <v>413</v>
      </c>
    </row>
    <row r="25" spans="1:12" x14ac:dyDescent="0.2">
      <c r="A25" s="139"/>
      <c r="B25" s="49">
        <v>6</v>
      </c>
      <c r="C25" s="49">
        <v>32578530</v>
      </c>
      <c r="D25" s="49" t="s">
        <v>215</v>
      </c>
      <c r="E25" s="82">
        <v>2.5641025641000001E-2</v>
      </c>
      <c r="F25" s="49">
        <v>3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9" t="s">
        <v>413</v>
      </c>
    </row>
    <row r="26" spans="1:12" x14ac:dyDescent="0.2">
      <c r="A26" s="139"/>
      <c r="B26" s="49">
        <v>6</v>
      </c>
      <c r="C26" s="49">
        <v>32578530</v>
      </c>
      <c r="D26" s="49" t="s">
        <v>216</v>
      </c>
      <c r="E26" s="82">
        <v>5.1282051282099998E-2</v>
      </c>
      <c r="F26" s="49">
        <v>3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9" t="s">
        <v>413</v>
      </c>
    </row>
    <row r="27" spans="1:12" x14ac:dyDescent="0.2">
      <c r="A27" s="139"/>
      <c r="B27" s="49">
        <v>6</v>
      </c>
      <c r="C27" s="49">
        <v>32578530</v>
      </c>
      <c r="D27" s="49" t="s">
        <v>217</v>
      </c>
      <c r="E27" s="82">
        <v>2.5641025641000001E-2</v>
      </c>
      <c r="F27" s="49">
        <v>3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9" t="s">
        <v>413</v>
      </c>
    </row>
    <row r="28" spans="1:12" x14ac:dyDescent="0.2">
      <c r="A28" s="139"/>
      <c r="B28" s="49">
        <v>6</v>
      </c>
      <c r="C28" s="49">
        <v>32578530</v>
      </c>
      <c r="D28" s="49" t="s">
        <v>218</v>
      </c>
      <c r="E28" s="82">
        <v>5.1282051282099998E-2</v>
      </c>
      <c r="F28" s="49">
        <v>3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9" t="s">
        <v>413</v>
      </c>
    </row>
    <row r="29" spans="1:12" x14ac:dyDescent="0.2">
      <c r="A29" s="139"/>
      <c r="B29" s="49">
        <v>6</v>
      </c>
      <c r="C29" s="49">
        <v>32578530</v>
      </c>
      <c r="D29" s="49" t="s">
        <v>219</v>
      </c>
      <c r="E29" s="82">
        <v>5.1282051282099998E-2</v>
      </c>
      <c r="F29" s="49">
        <v>4</v>
      </c>
      <c r="G29" s="49">
        <v>0</v>
      </c>
      <c r="H29" s="49">
        <v>0</v>
      </c>
      <c r="I29" s="49">
        <v>0</v>
      </c>
      <c r="J29" s="49">
        <v>0</v>
      </c>
      <c r="K29" s="49">
        <v>0</v>
      </c>
      <c r="L29" s="49" t="s">
        <v>413</v>
      </c>
    </row>
    <row r="30" spans="1:12" x14ac:dyDescent="0.2">
      <c r="A30" s="139"/>
      <c r="B30" s="49">
        <v>6</v>
      </c>
      <c r="C30" s="49">
        <v>32578530</v>
      </c>
      <c r="D30" s="49" t="s">
        <v>220</v>
      </c>
      <c r="E30" s="82">
        <v>5.1282051282099998E-2</v>
      </c>
      <c r="F30" s="49">
        <v>4</v>
      </c>
      <c r="G30" s="49">
        <v>0</v>
      </c>
      <c r="H30" s="49">
        <v>0</v>
      </c>
      <c r="I30" s="49">
        <v>0</v>
      </c>
      <c r="J30" s="49">
        <v>0</v>
      </c>
      <c r="K30" s="49">
        <v>0</v>
      </c>
      <c r="L30" s="49" t="s">
        <v>413</v>
      </c>
    </row>
    <row r="31" spans="1:12" x14ac:dyDescent="0.2">
      <c r="A31" s="139"/>
      <c r="B31" s="49">
        <v>6</v>
      </c>
      <c r="C31" s="49">
        <v>32578530</v>
      </c>
      <c r="D31" s="49" t="s">
        <v>221</v>
      </c>
      <c r="E31" s="82">
        <v>5.1282051282099998E-2</v>
      </c>
      <c r="F31" s="49">
        <v>3</v>
      </c>
      <c r="G31" s="49">
        <v>0</v>
      </c>
      <c r="H31" s="49">
        <v>0</v>
      </c>
      <c r="I31" s="49">
        <v>0</v>
      </c>
      <c r="J31" s="49">
        <v>0</v>
      </c>
      <c r="K31" s="49">
        <v>0</v>
      </c>
      <c r="L31" s="49" t="s">
        <v>413</v>
      </c>
    </row>
    <row r="32" spans="1:12" x14ac:dyDescent="0.2">
      <c r="A32" s="139"/>
      <c r="B32" s="49">
        <v>6</v>
      </c>
      <c r="C32" s="49">
        <v>32578530</v>
      </c>
      <c r="D32" s="49" t="s">
        <v>222</v>
      </c>
      <c r="E32" s="82">
        <v>2.5641025641000001E-2</v>
      </c>
      <c r="F32" s="49">
        <v>1</v>
      </c>
      <c r="G32" s="49">
        <v>0</v>
      </c>
      <c r="H32" s="49">
        <v>0</v>
      </c>
      <c r="I32" s="49">
        <v>0</v>
      </c>
      <c r="J32" s="49">
        <v>1</v>
      </c>
      <c r="K32" s="49">
        <v>0</v>
      </c>
      <c r="L32" s="49" t="s">
        <v>413</v>
      </c>
    </row>
    <row r="33" spans="1:12" x14ac:dyDescent="0.2">
      <c r="A33" s="139"/>
      <c r="B33" s="49">
        <v>6</v>
      </c>
      <c r="C33" s="49">
        <v>32578530</v>
      </c>
      <c r="D33" s="49" t="s">
        <v>223</v>
      </c>
      <c r="E33" s="82">
        <v>2.5641025641000001E-2</v>
      </c>
      <c r="F33" s="49">
        <v>0</v>
      </c>
      <c r="G33" s="49">
        <v>0</v>
      </c>
      <c r="H33" s="49">
        <v>0</v>
      </c>
      <c r="I33" s="49">
        <v>0</v>
      </c>
      <c r="J33" s="49">
        <v>0</v>
      </c>
      <c r="K33" s="49">
        <v>1</v>
      </c>
      <c r="L33" s="49" t="s">
        <v>414</v>
      </c>
    </row>
    <row r="34" spans="1:12" x14ac:dyDescent="0.2">
      <c r="A34" s="139"/>
      <c r="B34" s="49">
        <v>6</v>
      </c>
      <c r="C34" s="49">
        <v>32578530</v>
      </c>
      <c r="D34" s="49" t="s">
        <v>224</v>
      </c>
      <c r="E34" s="82">
        <v>2.5641025641000001E-2</v>
      </c>
      <c r="F34" s="49">
        <v>0</v>
      </c>
      <c r="G34" s="49">
        <v>0</v>
      </c>
      <c r="H34" s="49">
        <v>0</v>
      </c>
      <c r="I34" s="49">
        <v>0</v>
      </c>
      <c r="J34" s="49">
        <v>0</v>
      </c>
      <c r="K34" s="49">
        <v>1</v>
      </c>
      <c r="L34" s="49" t="s">
        <v>414</v>
      </c>
    </row>
    <row r="35" spans="1:12" x14ac:dyDescent="0.2">
      <c r="A35" s="139"/>
      <c r="B35" s="49">
        <v>6</v>
      </c>
      <c r="C35" s="49">
        <v>32578530</v>
      </c>
      <c r="D35" s="49" t="s">
        <v>225</v>
      </c>
      <c r="E35" s="82">
        <v>2.5641025641000001E-2</v>
      </c>
      <c r="F35" s="49">
        <v>0</v>
      </c>
      <c r="G35" s="49">
        <v>0</v>
      </c>
      <c r="H35" s="49">
        <v>0</v>
      </c>
      <c r="I35" s="49">
        <v>0</v>
      </c>
      <c r="J35" s="49">
        <v>0</v>
      </c>
      <c r="K35" s="49">
        <v>1</v>
      </c>
      <c r="L35" s="49" t="s">
        <v>414</v>
      </c>
    </row>
    <row r="36" spans="1:12" x14ac:dyDescent="0.2">
      <c r="A36" s="139"/>
      <c r="B36" s="49">
        <v>6</v>
      </c>
      <c r="C36" s="49">
        <v>32578530</v>
      </c>
      <c r="D36" s="49" t="s">
        <v>226</v>
      </c>
      <c r="E36" s="82">
        <v>2.5641025641000001E-2</v>
      </c>
      <c r="F36" s="49">
        <v>3</v>
      </c>
      <c r="G36" s="49">
        <v>0</v>
      </c>
      <c r="H36" s="49">
        <v>1</v>
      </c>
      <c r="I36" s="49">
        <v>0</v>
      </c>
      <c r="J36" s="49">
        <v>0</v>
      </c>
      <c r="K36" s="49">
        <v>0</v>
      </c>
      <c r="L36" s="49" t="s">
        <v>413</v>
      </c>
    </row>
    <row r="37" spans="1:12" x14ac:dyDescent="0.2">
      <c r="A37" s="139"/>
      <c r="B37" s="49">
        <v>6</v>
      </c>
      <c r="C37" s="49">
        <v>32578530</v>
      </c>
      <c r="D37" s="49" t="s">
        <v>227</v>
      </c>
      <c r="E37" s="82">
        <v>2.5641025641000001E-2</v>
      </c>
      <c r="F37" s="49">
        <v>3</v>
      </c>
      <c r="G37" s="49">
        <v>0</v>
      </c>
      <c r="H37" s="49">
        <v>1</v>
      </c>
      <c r="I37" s="49">
        <v>0</v>
      </c>
      <c r="J37" s="49">
        <v>0</v>
      </c>
      <c r="K37" s="49">
        <v>0</v>
      </c>
      <c r="L37" s="49" t="s">
        <v>413</v>
      </c>
    </row>
    <row r="38" spans="1:12" x14ac:dyDescent="0.2">
      <c r="A38" s="139"/>
      <c r="B38" s="49">
        <v>6</v>
      </c>
      <c r="C38" s="49">
        <v>32578530</v>
      </c>
      <c r="D38" s="49" t="s">
        <v>228</v>
      </c>
      <c r="E38" s="82">
        <v>2.5641025641000001E-2</v>
      </c>
      <c r="F38" s="49">
        <v>0</v>
      </c>
      <c r="G38" s="49">
        <v>0</v>
      </c>
      <c r="H38" s="49">
        <v>0</v>
      </c>
      <c r="I38" s="49">
        <v>0</v>
      </c>
      <c r="J38" s="49">
        <v>0</v>
      </c>
      <c r="K38" s="49">
        <v>1</v>
      </c>
      <c r="L38" s="49" t="s">
        <v>414</v>
      </c>
    </row>
    <row r="39" spans="1:12" x14ac:dyDescent="0.2">
      <c r="A39" s="139"/>
      <c r="B39" s="49">
        <v>6</v>
      </c>
      <c r="C39" s="49">
        <v>32578530</v>
      </c>
      <c r="D39" s="49" t="s">
        <v>229</v>
      </c>
      <c r="E39" s="82">
        <v>2.5641025641000001E-2</v>
      </c>
      <c r="F39" s="49">
        <v>1</v>
      </c>
      <c r="G39" s="49">
        <v>0</v>
      </c>
      <c r="H39" s="49">
        <v>0</v>
      </c>
      <c r="I39" s="49">
        <v>0</v>
      </c>
      <c r="J39" s="49">
        <v>0</v>
      </c>
      <c r="K39" s="49">
        <v>0</v>
      </c>
      <c r="L39" s="49" t="s">
        <v>413</v>
      </c>
    </row>
    <row r="40" spans="1:12" x14ac:dyDescent="0.2">
      <c r="A40" s="139"/>
      <c r="B40" s="49">
        <v>6</v>
      </c>
      <c r="C40" s="49">
        <v>32578530</v>
      </c>
      <c r="D40" s="49" t="s">
        <v>230</v>
      </c>
      <c r="E40" s="82">
        <v>2.5641025641000001E-2</v>
      </c>
      <c r="F40" s="49">
        <v>0</v>
      </c>
      <c r="G40" s="49">
        <v>0</v>
      </c>
      <c r="H40" s="49">
        <v>0</v>
      </c>
      <c r="I40" s="49">
        <v>0</v>
      </c>
      <c r="J40" s="49">
        <v>0</v>
      </c>
      <c r="K40" s="49">
        <v>1</v>
      </c>
      <c r="L40" s="49" t="s">
        <v>414</v>
      </c>
    </row>
    <row r="41" spans="1:12" x14ac:dyDescent="0.2">
      <c r="A41" s="139"/>
      <c r="B41" s="49">
        <v>6</v>
      </c>
      <c r="C41" s="49">
        <v>32578530</v>
      </c>
      <c r="D41" s="49" t="s">
        <v>231</v>
      </c>
      <c r="E41" s="82">
        <v>2.5641025641000001E-2</v>
      </c>
      <c r="F41" s="49">
        <v>0</v>
      </c>
      <c r="G41" s="49">
        <v>0</v>
      </c>
      <c r="H41" s="49">
        <v>0</v>
      </c>
      <c r="I41" s="49">
        <v>0</v>
      </c>
      <c r="J41" s="49">
        <v>0</v>
      </c>
      <c r="K41" s="49">
        <v>1</v>
      </c>
      <c r="L41" s="49" t="s">
        <v>414</v>
      </c>
    </row>
    <row r="42" spans="1:12" x14ac:dyDescent="0.2">
      <c r="A42" s="139">
        <v>7</v>
      </c>
      <c r="B42" s="49">
        <v>6</v>
      </c>
      <c r="C42" s="49">
        <v>47431284</v>
      </c>
      <c r="D42" s="49" t="s">
        <v>147</v>
      </c>
      <c r="E42" s="82">
        <v>0.66666666666700003</v>
      </c>
      <c r="F42" s="49">
        <v>0</v>
      </c>
      <c r="G42" s="49">
        <v>1</v>
      </c>
      <c r="H42" s="49">
        <v>2</v>
      </c>
      <c r="I42" s="49">
        <v>0</v>
      </c>
      <c r="J42" s="49">
        <v>0</v>
      </c>
      <c r="K42" s="49">
        <v>0</v>
      </c>
      <c r="L42" s="49" t="s">
        <v>413</v>
      </c>
    </row>
    <row r="43" spans="1:12" x14ac:dyDescent="0.2">
      <c r="A43" s="139"/>
      <c r="B43" s="49">
        <v>6</v>
      </c>
      <c r="C43" s="49">
        <v>47431284</v>
      </c>
      <c r="D43" s="49" t="s">
        <v>148</v>
      </c>
      <c r="E43" s="82">
        <v>0.33333333333300003</v>
      </c>
      <c r="F43" s="49">
        <v>0</v>
      </c>
      <c r="G43" s="49">
        <v>0</v>
      </c>
      <c r="H43" s="49">
        <v>0</v>
      </c>
      <c r="I43" s="49">
        <v>0</v>
      </c>
      <c r="J43" s="49">
        <v>0</v>
      </c>
      <c r="K43" s="49">
        <v>1</v>
      </c>
      <c r="L43" s="49" t="s">
        <v>414</v>
      </c>
    </row>
    <row r="44" spans="1:12" x14ac:dyDescent="0.2">
      <c r="A44" s="81">
        <v>8</v>
      </c>
      <c r="B44" s="49">
        <v>7</v>
      </c>
      <c r="C44" s="49">
        <v>37841534</v>
      </c>
      <c r="D44" s="49" t="s">
        <v>9</v>
      </c>
      <c r="E44" s="82">
        <v>1</v>
      </c>
      <c r="F44" s="49">
        <v>0</v>
      </c>
      <c r="G44" s="49">
        <v>0</v>
      </c>
      <c r="H44" s="49">
        <v>0</v>
      </c>
      <c r="I44" s="49">
        <v>0</v>
      </c>
      <c r="J44" s="49">
        <v>0</v>
      </c>
      <c r="K44" s="49">
        <v>1</v>
      </c>
      <c r="L44" s="49" t="s">
        <v>414</v>
      </c>
    </row>
    <row r="45" spans="1:12" x14ac:dyDescent="0.2">
      <c r="A45" s="81">
        <v>9</v>
      </c>
      <c r="B45" s="49">
        <v>7</v>
      </c>
      <c r="C45" s="49">
        <v>100091795</v>
      </c>
      <c r="D45" s="49" t="s">
        <v>176</v>
      </c>
      <c r="E45" s="82">
        <v>1</v>
      </c>
      <c r="F45" s="49">
        <v>1</v>
      </c>
      <c r="G45" s="49">
        <v>0</v>
      </c>
      <c r="H45" s="49">
        <v>0</v>
      </c>
      <c r="I45" s="49">
        <v>0</v>
      </c>
      <c r="J45" s="49">
        <v>0</v>
      </c>
      <c r="K45" s="49">
        <v>0</v>
      </c>
      <c r="L45" s="49" t="s">
        <v>413</v>
      </c>
    </row>
    <row r="46" spans="1:12" x14ac:dyDescent="0.2">
      <c r="A46" s="139">
        <v>10</v>
      </c>
      <c r="B46" s="49">
        <v>7</v>
      </c>
      <c r="C46" s="49">
        <v>143107876</v>
      </c>
      <c r="D46" s="49" t="s">
        <v>168</v>
      </c>
      <c r="E46" s="82">
        <v>0.14285714285699999</v>
      </c>
      <c r="F46" s="49">
        <v>0</v>
      </c>
      <c r="G46" s="49">
        <v>0</v>
      </c>
      <c r="H46" s="49">
        <v>0</v>
      </c>
      <c r="I46" s="49">
        <v>0</v>
      </c>
      <c r="J46" s="49">
        <v>0</v>
      </c>
      <c r="K46" s="49">
        <v>1</v>
      </c>
      <c r="L46" s="49" t="s">
        <v>414</v>
      </c>
    </row>
    <row r="47" spans="1:12" x14ac:dyDescent="0.2">
      <c r="A47" s="139"/>
      <c r="B47" s="49">
        <v>7</v>
      </c>
      <c r="C47" s="49">
        <v>143107876</v>
      </c>
      <c r="D47" s="49" t="s">
        <v>169</v>
      </c>
      <c r="E47" s="82">
        <v>0.28571428571399998</v>
      </c>
      <c r="F47" s="49">
        <v>1</v>
      </c>
      <c r="G47" s="49">
        <v>0</v>
      </c>
      <c r="H47" s="49">
        <v>1</v>
      </c>
      <c r="I47" s="49">
        <v>0</v>
      </c>
      <c r="J47" s="49">
        <v>1</v>
      </c>
      <c r="K47" s="49">
        <v>0</v>
      </c>
      <c r="L47" s="49" t="s">
        <v>413</v>
      </c>
    </row>
    <row r="48" spans="1:12" x14ac:dyDescent="0.2">
      <c r="A48" s="139"/>
      <c r="B48" s="49">
        <v>7</v>
      </c>
      <c r="C48" s="49">
        <v>143107876</v>
      </c>
      <c r="D48" s="49" t="s">
        <v>170</v>
      </c>
      <c r="E48" s="82">
        <v>0.14285714285699999</v>
      </c>
      <c r="F48" s="49">
        <v>0</v>
      </c>
      <c r="G48" s="49">
        <v>0</v>
      </c>
      <c r="H48" s="49">
        <v>0</v>
      </c>
      <c r="I48" s="49">
        <v>0</v>
      </c>
      <c r="J48" s="49">
        <v>0</v>
      </c>
      <c r="K48" s="49">
        <v>1</v>
      </c>
      <c r="L48" s="49" t="s">
        <v>414</v>
      </c>
    </row>
    <row r="49" spans="1:12" x14ac:dyDescent="0.2">
      <c r="A49" s="139"/>
      <c r="B49" s="49">
        <v>7</v>
      </c>
      <c r="C49" s="49">
        <v>143107876</v>
      </c>
      <c r="D49" s="49" t="s">
        <v>171</v>
      </c>
      <c r="E49" s="82">
        <v>0.14285714285699999</v>
      </c>
      <c r="F49" s="49">
        <v>0</v>
      </c>
      <c r="G49" s="49">
        <v>0</v>
      </c>
      <c r="H49" s="49">
        <v>0</v>
      </c>
      <c r="I49" s="49">
        <v>0</v>
      </c>
      <c r="J49" s="49">
        <v>0</v>
      </c>
      <c r="K49" s="49">
        <v>1</v>
      </c>
      <c r="L49" s="49" t="s">
        <v>414</v>
      </c>
    </row>
    <row r="50" spans="1:12" x14ac:dyDescent="0.2">
      <c r="A50" s="139"/>
      <c r="B50" s="49">
        <v>7</v>
      </c>
      <c r="C50" s="49">
        <v>143107876</v>
      </c>
      <c r="D50" s="49" t="s">
        <v>172</v>
      </c>
      <c r="E50" s="82">
        <v>0.14285714285699999</v>
      </c>
      <c r="F50" s="49">
        <v>0</v>
      </c>
      <c r="G50" s="49">
        <v>0</v>
      </c>
      <c r="H50" s="49">
        <v>0</v>
      </c>
      <c r="I50" s="49">
        <v>0</v>
      </c>
      <c r="J50" s="49">
        <v>0</v>
      </c>
      <c r="K50" s="49">
        <v>1</v>
      </c>
      <c r="L50" s="49" t="s">
        <v>414</v>
      </c>
    </row>
    <row r="51" spans="1:12" x14ac:dyDescent="0.2">
      <c r="A51" s="139"/>
      <c r="B51" s="49">
        <v>7</v>
      </c>
      <c r="C51" s="49">
        <v>143107876</v>
      </c>
      <c r="D51" s="49" t="s">
        <v>173</v>
      </c>
      <c r="E51" s="82">
        <v>0.14285714285699999</v>
      </c>
      <c r="F51" s="49">
        <v>1</v>
      </c>
      <c r="G51" s="49">
        <v>0</v>
      </c>
      <c r="H51" s="49">
        <v>0</v>
      </c>
      <c r="I51" s="49">
        <v>0</v>
      </c>
      <c r="J51" s="49">
        <v>0</v>
      </c>
      <c r="K51" s="49">
        <v>0</v>
      </c>
      <c r="L51" s="49" t="s">
        <v>413</v>
      </c>
    </row>
    <row r="52" spans="1:12" x14ac:dyDescent="0.2">
      <c r="A52" s="139">
        <v>11</v>
      </c>
      <c r="B52" s="49">
        <v>8</v>
      </c>
      <c r="C52" s="49">
        <v>27219987</v>
      </c>
      <c r="D52" s="49" t="s">
        <v>139</v>
      </c>
      <c r="E52" s="82">
        <v>0.1</v>
      </c>
      <c r="F52" s="49">
        <v>0</v>
      </c>
      <c r="G52" s="49">
        <v>0</v>
      </c>
      <c r="H52" s="49">
        <v>0</v>
      </c>
      <c r="I52" s="49">
        <v>0</v>
      </c>
      <c r="J52" s="49">
        <v>0</v>
      </c>
      <c r="K52" s="49">
        <v>1</v>
      </c>
      <c r="L52" s="49" t="s">
        <v>414</v>
      </c>
    </row>
    <row r="53" spans="1:12" x14ac:dyDescent="0.2">
      <c r="A53" s="139"/>
      <c r="B53" s="49">
        <v>8</v>
      </c>
      <c r="C53" s="49">
        <v>27219987</v>
      </c>
      <c r="D53" s="49" t="s">
        <v>140</v>
      </c>
      <c r="E53" s="82">
        <v>0.1</v>
      </c>
      <c r="F53" s="49">
        <v>0</v>
      </c>
      <c r="G53" s="49">
        <v>0</v>
      </c>
      <c r="H53" s="49">
        <v>0</v>
      </c>
      <c r="I53" s="49">
        <v>0</v>
      </c>
      <c r="J53" s="49">
        <v>0</v>
      </c>
      <c r="K53" s="49">
        <v>1</v>
      </c>
      <c r="L53" s="49" t="s">
        <v>414</v>
      </c>
    </row>
    <row r="54" spans="1:12" x14ac:dyDescent="0.2">
      <c r="A54" s="139"/>
      <c r="B54" s="49">
        <v>8</v>
      </c>
      <c r="C54" s="49">
        <v>27219987</v>
      </c>
      <c r="D54" s="49" t="s">
        <v>141</v>
      </c>
      <c r="E54" s="82">
        <v>0.2</v>
      </c>
      <c r="F54" s="49">
        <v>3</v>
      </c>
      <c r="G54" s="49">
        <v>3</v>
      </c>
      <c r="H54" s="49">
        <v>1</v>
      </c>
      <c r="I54" s="49">
        <v>3</v>
      </c>
      <c r="J54" s="49">
        <v>0</v>
      </c>
      <c r="K54" s="49">
        <v>0</v>
      </c>
      <c r="L54" s="49" t="s">
        <v>413</v>
      </c>
    </row>
    <row r="55" spans="1:12" x14ac:dyDescent="0.2">
      <c r="A55" s="139"/>
      <c r="B55" s="49">
        <v>8</v>
      </c>
      <c r="C55" s="49">
        <v>27219987</v>
      </c>
      <c r="D55" s="49" t="s">
        <v>142</v>
      </c>
      <c r="E55" s="82">
        <v>0.1</v>
      </c>
      <c r="F55" s="49">
        <v>0</v>
      </c>
      <c r="G55" s="49">
        <v>0</v>
      </c>
      <c r="H55" s="49">
        <v>0</v>
      </c>
      <c r="I55" s="49">
        <v>1</v>
      </c>
      <c r="J55" s="49">
        <v>0</v>
      </c>
      <c r="K55" s="49">
        <v>0</v>
      </c>
      <c r="L55" s="49" t="s">
        <v>413</v>
      </c>
    </row>
    <row r="56" spans="1:12" x14ac:dyDescent="0.2">
      <c r="A56" s="139"/>
      <c r="B56" s="49">
        <v>8</v>
      </c>
      <c r="C56" s="49">
        <v>27219987</v>
      </c>
      <c r="D56" s="49" t="s">
        <v>143</v>
      </c>
      <c r="E56" s="82">
        <v>0.2</v>
      </c>
      <c r="F56" s="49">
        <v>2</v>
      </c>
      <c r="G56" s="49">
        <v>0</v>
      </c>
      <c r="H56" s="49">
        <v>1</v>
      </c>
      <c r="I56" s="49">
        <v>0</v>
      </c>
      <c r="J56" s="49">
        <v>1</v>
      </c>
      <c r="K56" s="49">
        <v>0</v>
      </c>
      <c r="L56" s="49" t="s">
        <v>413</v>
      </c>
    </row>
    <row r="57" spans="1:12" x14ac:dyDescent="0.2">
      <c r="A57" s="139"/>
      <c r="B57" s="49">
        <v>8</v>
      </c>
      <c r="C57" s="49">
        <v>27219987</v>
      </c>
      <c r="D57" s="49" t="s">
        <v>144</v>
      </c>
      <c r="E57" s="82">
        <v>0.2</v>
      </c>
      <c r="F57" s="49">
        <v>0</v>
      </c>
      <c r="G57" s="49">
        <v>0</v>
      </c>
      <c r="H57" s="49">
        <v>1</v>
      </c>
      <c r="I57" s="49">
        <v>0</v>
      </c>
      <c r="J57" s="49">
        <v>0</v>
      </c>
      <c r="K57" s="49">
        <v>0</v>
      </c>
      <c r="L57" s="49" t="s">
        <v>413</v>
      </c>
    </row>
    <row r="58" spans="1:12" x14ac:dyDescent="0.2">
      <c r="A58" s="139"/>
      <c r="B58" s="49">
        <v>8</v>
      </c>
      <c r="C58" s="49">
        <v>27219987</v>
      </c>
      <c r="D58" s="49" t="s">
        <v>145</v>
      </c>
      <c r="E58" s="82">
        <v>0.1</v>
      </c>
      <c r="F58" s="49">
        <v>1</v>
      </c>
      <c r="G58" s="49">
        <v>0</v>
      </c>
      <c r="H58" s="49">
        <v>0</v>
      </c>
      <c r="I58" s="49">
        <v>0</v>
      </c>
      <c r="J58" s="49">
        <v>0</v>
      </c>
      <c r="K58" s="49">
        <v>0</v>
      </c>
      <c r="L58" s="49" t="s">
        <v>413</v>
      </c>
    </row>
    <row r="59" spans="1:12" x14ac:dyDescent="0.2">
      <c r="A59" s="139">
        <v>12</v>
      </c>
      <c r="B59" s="49">
        <v>8</v>
      </c>
      <c r="C59" s="49">
        <v>27467686</v>
      </c>
      <c r="D59" s="49" t="s">
        <v>139</v>
      </c>
      <c r="E59" s="82">
        <v>0.125</v>
      </c>
      <c r="F59" s="49">
        <v>0</v>
      </c>
      <c r="G59" s="49">
        <v>0</v>
      </c>
      <c r="H59" s="49">
        <v>0</v>
      </c>
      <c r="I59" s="49">
        <v>0</v>
      </c>
      <c r="J59" s="49">
        <v>0</v>
      </c>
      <c r="K59" s="49">
        <v>1</v>
      </c>
      <c r="L59" s="49" t="s">
        <v>414</v>
      </c>
    </row>
    <row r="60" spans="1:12" x14ac:dyDescent="0.2">
      <c r="A60" s="139"/>
      <c r="B60" s="49">
        <v>8</v>
      </c>
      <c r="C60" s="49">
        <v>27467686</v>
      </c>
      <c r="D60" s="49" t="s">
        <v>140</v>
      </c>
      <c r="E60" s="82">
        <v>0.125</v>
      </c>
      <c r="F60" s="49">
        <v>0</v>
      </c>
      <c r="G60" s="49">
        <v>0</v>
      </c>
      <c r="H60" s="49">
        <v>0</v>
      </c>
      <c r="I60" s="49">
        <v>0</v>
      </c>
      <c r="J60" s="49">
        <v>0</v>
      </c>
      <c r="K60" s="49">
        <v>1</v>
      </c>
      <c r="L60" s="49" t="s">
        <v>414</v>
      </c>
    </row>
    <row r="61" spans="1:12" x14ac:dyDescent="0.2">
      <c r="A61" s="139"/>
      <c r="B61" s="49">
        <v>8</v>
      </c>
      <c r="C61" s="49">
        <v>27467686</v>
      </c>
      <c r="D61" s="49" t="s">
        <v>141</v>
      </c>
      <c r="E61" s="82">
        <v>0.25</v>
      </c>
      <c r="F61" s="49">
        <v>3</v>
      </c>
      <c r="G61" s="49">
        <v>3</v>
      </c>
      <c r="H61" s="49">
        <v>1</v>
      </c>
      <c r="I61" s="49">
        <v>3</v>
      </c>
      <c r="J61" s="49">
        <v>0</v>
      </c>
      <c r="K61" s="49">
        <v>0</v>
      </c>
      <c r="L61" s="49" t="s">
        <v>413</v>
      </c>
    </row>
    <row r="62" spans="1:12" x14ac:dyDescent="0.2">
      <c r="A62" s="139"/>
      <c r="B62" s="49">
        <v>8</v>
      </c>
      <c r="C62" s="49">
        <v>27467686</v>
      </c>
      <c r="D62" s="49" t="s">
        <v>142</v>
      </c>
      <c r="E62" s="82">
        <v>0.125</v>
      </c>
      <c r="F62" s="49">
        <v>0</v>
      </c>
      <c r="G62" s="49">
        <v>0</v>
      </c>
      <c r="H62" s="49">
        <v>0</v>
      </c>
      <c r="I62" s="49">
        <v>1</v>
      </c>
      <c r="J62" s="49">
        <v>0</v>
      </c>
      <c r="K62" s="49">
        <v>0</v>
      </c>
      <c r="L62" s="49" t="s">
        <v>413</v>
      </c>
    </row>
    <row r="63" spans="1:12" x14ac:dyDescent="0.2">
      <c r="A63" s="139"/>
      <c r="B63" s="49">
        <v>8</v>
      </c>
      <c r="C63" s="49">
        <v>27467686</v>
      </c>
      <c r="D63" s="49" t="s">
        <v>143</v>
      </c>
      <c r="E63" s="82">
        <v>0.125</v>
      </c>
      <c r="F63" s="49">
        <v>2</v>
      </c>
      <c r="G63" s="49">
        <v>0</v>
      </c>
      <c r="H63" s="49">
        <v>1</v>
      </c>
      <c r="I63" s="49">
        <v>0</v>
      </c>
      <c r="J63" s="49">
        <v>1</v>
      </c>
      <c r="K63" s="49">
        <v>0</v>
      </c>
      <c r="L63" s="49" t="s">
        <v>413</v>
      </c>
    </row>
    <row r="64" spans="1:12" x14ac:dyDescent="0.2">
      <c r="A64" s="139"/>
      <c r="B64" s="49">
        <v>8</v>
      </c>
      <c r="C64" s="49">
        <v>27467686</v>
      </c>
      <c r="D64" s="49" t="s">
        <v>144</v>
      </c>
      <c r="E64" s="82">
        <v>0.125</v>
      </c>
      <c r="F64" s="49">
        <v>0</v>
      </c>
      <c r="G64" s="49">
        <v>0</v>
      </c>
      <c r="H64" s="49">
        <v>1</v>
      </c>
      <c r="I64" s="49">
        <v>0</v>
      </c>
      <c r="J64" s="49">
        <v>0</v>
      </c>
      <c r="K64" s="49">
        <v>0</v>
      </c>
      <c r="L64" s="49" t="s">
        <v>413</v>
      </c>
    </row>
    <row r="65" spans="1:12" x14ac:dyDescent="0.2">
      <c r="A65" s="139"/>
      <c r="B65" s="49">
        <v>8</v>
      </c>
      <c r="C65" s="49">
        <v>27467686</v>
      </c>
      <c r="D65" s="49" t="s">
        <v>145</v>
      </c>
      <c r="E65" s="82">
        <v>0.125</v>
      </c>
      <c r="F65" s="49">
        <v>1</v>
      </c>
      <c r="G65" s="49">
        <v>0</v>
      </c>
      <c r="H65" s="49">
        <v>0</v>
      </c>
      <c r="I65" s="49">
        <v>0</v>
      </c>
      <c r="J65" s="49">
        <v>0</v>
      </c>
      <c r="K65" s="49">
        <v>0</v>
      </c>
      <c r="L65" s="49" t="s">
        <v>413</v>
      </c>
    </row>
    <row r="66" spans="1:12" x14ac:dyDescent="0.2">
      <c r="A66" s="81">
        <v>13</v>
      </c>
      <c r="B66" s="49">
        <v>10</v>
      </c>
      <c r="C66" s="49">
        <v>11720308</v>
      </c>
      <c r="D66" s="49" t="s">
        <v>59</v>
      </c>
      <c r="E66" s="82">
        <v>1</v>
      </c>
      <c r="F66" s="49">
        <v>0</v>
      </c>
      <c r="G66" s="49">
        <v>0</v>
      </c>
      <c r="H66" s="49">
        <v>0</v>
      </c>
      <c r="I66" s="49">
        <v>0</v>
      </c>
      <c r="J66" s="49">
        <v>0</v>
      </c>
      <c r="K66" s="49">
        <v>1</v>
      </c>
      <c r="L66" s="49" t="s">
        <v>414</v>
      </c>
    </row>
    <row r="67" spans="1:12" x14ac:dyDescent="0.2">
      <c r="A67" s="139">
        <v>14</v>
      </c>
      <c r="B67" s="49">
        <v>11</v>
      </c>
      <c r="C67" s="49">
        <v>47380340</v>
      </c>
      <c r="D67" s="49" t="s">
        <v>188</v>
      </c>
      <c r="E67" s="82">
        <v>9.0909090909100002E-2</v>
      </c>
      <c r="F67" s="49">
        <v>0</v>
      </c>
      <c r="G67" s="49">
        <v>0</v>
      </c>
      <c r="H67" s="49">
        <v>0</v>
      </c>
      <c r="I67" s="49">
        <v>0</v>
      </c>
      <c r="J67" s="49">
        <v>0</v>
      </c>
      <c r="K67" s="49">
        <v>1</v>
      </c>
      <c r="L67" s="49" t="s">
        <v>414</v>
      </c>
    </row>
    <row r="68" spans="1:12" x14ac:dyDescent="0.2">
      <c r="A68" s="139"/>
      <c r="B68" s="49">
        <v>11</v>
      </c>
      <c r="C68" s="49">
        <v>47380340</v>
      </c>
      <c r="D68" s="49" t="s">
        <v>189</v>
      </c>
      <c r="E68" s="82">
        <v>9.0909090909100002E-2</v>
      </c>
      <c r="F68" s="49">
        <v>0</v>
      </c>
      <c r="G68" s="49">
        <v>0</v>
      </c>
      <c r="H68" s="49">
        <v>0</v>
      </c>
      <c r="I68" s="49">
        <v>0</v>
      </c>
      <c r="J68" s="49">
        <v>0</v>
      </c>
      <c r="K68" s="49">
        <v>1</v>
      </c>
      <c r="L68" s="49" t="s">
        <v>414</v>
      </c>
    </row>
    <row r="69" spans="1:12" x14ac:dyDescent="0.2">
      <c r="A69" s="139"/>
      <c r="B69" s="49">
        <v>11</v>
      </c>
      <c r="C69" s="49">
        <v>47380340</v>
      </c>
      <c r="D69" s="49" t="s">
        <v>190</v>
      </c>
      <c r="E69" s="82">
        <v>9.0909090909100002E-2</v>
      </c>
      <c r="F69" s="49">
        <v>0</v>
      </c>
      <c r="G69" s="49">
        <v>0</v>
      </c>
      <c r="H69" s="49">
        <v>0</v>
      </c>
      <c r="I69" s="49">
        <v>0</v>
      </c>
      <c r="J69" s="49">
        <v>0</v>
      </c>
      <c r="K69" s="49">
        <v>1</v>
      </c>
      <c r="L69" s="49" t="s">
        <v>414</v>
      </c>
    </row>
    <row r="70" spans="1:12" x14ac:dyDescent="0.2">
      <c r="A70" s="139"/>
      <c r="B70" s="49">
        <v>11</v>
      </c>
      <c r="C70" s="49">
        <v>47380340</v>
      </c>
      <c r="D70" s="49" t="s">
        <v>191</v>
      </c>
      <c r="E70" s="82">
        <v>9.0909090909100002E-2</v>
      </c>
      <c r="F70" s="49">
        <v>0</v>
      </c>
      <c r="G70" s="49">
        <v>0</v>
      </c>
      <c r="H70" s="49">
        <v>0</v>
      </c>
      <c r="I70" s="49">
        <v>0</v>
      </c>
      <c r="J70" s="49">
        <v>0</v>
      </c>
      <c r="K70" s="49">
        <v>1</v>
      </c>
      <c r="L70" s="49" t="s">
        <v>414</v>
      </c>
    </row>
    <row r="71" spans="1:12" x14ac:dyDescent="0.2">
      <c r="A71" s="139"/>
      <c r="B71" s="49">
        <v>11</v>
      </c>
      <c r="C71" s="49">
        <v>47380340</v>
      </c>
      <c r="D71" s="49" t="s">
        <v>192</v>
      </c>
      <c r="E71" s="82">
        <v>9.0909090909100002E-2</v>
      </c>
      <c r="F71" s="49">
        <v>1</v>
      </c>
      <c r="G71" s="49">
        <v>0</v>
      </c>
      <c r="H71" s="49">
        <v>1</v>
      </c>
      <c r="I71" s="49">
        <v>1</v>
      </c>
      <c r="J71" s="49">
        <v>0</v>
      </c>
      <c r="K71" s="49">
        <v>0</v>
      </c>
      <c r="L71" s="49" t="s">
        <v>413</v>
      </c>
    </row>
    <row r="72" spans="1:12" x14ac:dyDescent="0.2">
      <c r="A72" s="139"/>
      <c r="B72" s="49">
        <v>11</v>
      </c>
      <c r="C72" s="49">
        <v>47380340</v>
      </c>
      <c r="D72" s="49" t="s">
        <v>193</v>
      </c>
      <c r="E72" s="82">
        <v>9.0909090909100002E-2</v>
      </c>
      <c r="F72" s="49">
        <v>0</v>
      </c>
      <c r="G72" s="49">
        <v>0</v>
      </c>
      <c r="H72" s="49">
        <v>0</v>
      </c>
      <c r="I72" s="49">
        <v>0</v>
      </c>
      <c r="J72" s="49">
        <v>0</v>
      </c>
      <c r="K72" s="49">
        <v>1</v>
      </c>
      <c r="L72" s="49" t="s">
        <v>414</v>
      </c>
    </row>
    <row r="73" spans="1:12" x14ac:dyDescent="0.2">
      <c r="A73" s="139"/>
      <c r="B73" s="49">
        <v>11</v>
      </c>
      <c r="C73" s="49">
        <v>47380340</v>
      </c>
      <c r="D73" s="49" t="s">
        <v>194</v>
      </c>
      <c r="E73" s="82">
        <v>9.0909090909100002E-2</v>
      </c>
      <c r="F73" s="49">
        <v>0</v>
      </c>
      <c r="G73" s="49">
        <v>0</v>
      </c>
      <c r="H73" s="49">
        <v>0</v>
      </c>
      <c r="I73" s="49">
        <v>0</v>
      </c>
      <c r="J73" s="49">
        <v>0</v>
      </c>
      <c r="K73" s="49">
        <v>1</v>
      </c>
      <c r="L73" s="49" t="s">
        <v>414</v>
      </c>
    </row>
    <row r="74" spans="1:12" x14ac:dyDescent="0.2">
      <c r="A74" s="139"/>
      <c r="B74" s="49">
        <v>11</v>
      </c>
      <c r="C74" s="49">
        <v>47380340</v>
      </c>
      <c r="D74" s="49" t="s">
        <v>195</v>
      </c>
      <c r="E74" s="82">
        <v>9.0909090909100002E-2</v>
      </c>
      <c r="F74" s="49">
        <v>3</v>
      </c>
      <c r="G74" s="49">
        <v>0</v>
      </c>
      <c r="H74" s="49">
        <v>1</v>
      </c>
      <c r="I74" s="49">
        <v>0</v>
      </c>
      <c r="J74" s="49">
        <v>0</v>
      </c>
      <c r="K74" s="49">
        <v>0</v>
      </c>
      <c r="L74" s="49" t="s">
        <v>413</v>
      </c>
    </row>
    <row r="75" spans="1:12" x14ac:dyDescent="0.2">
      <c r="A75" s="139"/>
      <c r="B75" s="49">
        <v>11</v>
      </c>
      <c r="C75" s="49">
        <v>47380340</v>
      </c>
      <c r="D75" s="49" t="s">
        <v>196</v>
      </c>
      <c r="E75" s="82">
        <v>9.0909090909100002E-2</v>
      </c>
      <c r="F75" s="49">
        <v>0</v>
      </c>
      <c r="G75" s="49">
        <v>0</v>
      </c>
      <c r="H75" s="49">
        <v>0</v>
      </c>
      <c r="I75" s="49">
        <v>0</v>
      </c>
      <c r="J75" s="49">
        <v>0</v>
      </c>
      <c r="K75" s="49">
        <v>1</v>
      </c>
      <c r="L75" s="49" t="s">
        <v>414</v>
      </c>
    </row>
    <row r="76" spans="1:12" x14ac:dyDescent="0.2">
      <c r="A76" s="139"/>
      <c r="B76" s="49">
        <v>11</v>
      </c>
      <c r="C76" s="49">
        <v>47380340</v>
      </c>
      <c r="D76" s="49" t="s">
        <v>197</v>
      </c>
      <c r="E76" s="82">
        <v>9.0909090909100002E-2</v>
      </c>
      <c r="F76" s="49">
        <v>0</v>
      </c>
      <c r="G76" s="49">
        <v>0</v>
      </c>
      <c r="H76" s="49">
        <v>0</v>
      </c>
      <c r="I76" s="49">
        <v>0</v>
      </c>
      <c r="J76" s="49">
        <v>0</v>
      </c>
      <c r="K76" s="49">
        <v>1</v>
      </c>
      <c r="L76" s="49" t="s">
        <v>414</v>
      </c>
    </row>
    <row r="77" spans="1:12" x14ac:dyDescent="0.2">
      <c r="A77" s="139"/>
      <c r="B77" s="49">
        <v>11</v>
      </c>
      <c r="C77" s="49">
        <v>47380340</v>
      </c>
      <c r="D77" s="49" t="s">
        <v>198</v>
      </c>
      <c r="E77" s="82">
        <v>9.0909090909100002E-2</v>
      </c>
      <c r="F77" s="49">
        <v>0</v>
      </c>
      <c r="G77" s="49">
        <v>0</v>
      </c>
      <c r="H77" s="49">
        <v>0</v>
      </c>
      <c r="I77" s="49">
        <v>0</v>
      </c>
      <c r="J77" s="49">
        <v>0</v>
      </c>
      <c r="K77" s="49">
        <v>1</v>
      </c>
      <c r="L77" s="49" t="s">
        <v>414</v>
      </c>
    </row>
    <row r="78" spans="1:12" x14ac:dyDescent="0.2">
      <c r="A78" s="139">
        <v>15</v>
      </c>
      <c r="B78" s="49">
        <v>11</v>
      </c>
      <c r="C78" s="49">
        <v>59936926</v>
      </c>
      <c r="D78" s="49" t="s">
        <v>150</v>
      </c>
      <c r="E78" s="82">
        <v>0.1</v>
      </c>
      <c r="F78" s="49">
        <v>3</v>
      </c>
      <c r="G78" s="49">
        <v>0</v>
      </c>
      <c r="H78" s="49">
        <v>0</v>
      </c>
      <c r="I78" s="49">
        <v>0</v>
      </c>
      <c r="J78" s="49">
        <v>0</v>
      </c>
      <c r="K78" s="49">
        <v>0</v>
      </c>
      <c r="L78" s="49" t="s">
        <v>413</v>
      </c>
    </row>
    <row r="79" spans="1:12" x14ac:dyDescent="0.2">
      <c r="A79" s="139"/>
      <c r="B79" s="49">
        <v>11</v>
      </c>
      <c r="C79" s="49">
        <v>59936926</v>
      </c>
      <c r="D79" s="49" t="s">
        <v>151</v>
      </c>
      <c r="E79" s="82">
        <v>0.1</v>
      </c>
      <c r="F79" s="49">
        <v>2</v>
      </c>
      <c r="G79" s="49">
        <v>0</v>
      </c>
      <c r="H79" s="49">
        <v>0</v>
      </c>
      <c r="I79" s="49">
        <v>0</v>
      </c>
      <c r="J79" s="49">
        <v>0</v>
      </c>
      <c r="K79" s="49">
        <v>0</v>
      </c>
      <c r="L79" s="49" t="s">
        <v>413</v>
      </c>
    </row>
    <row r="80" spans="1:12" x14ac:dyDescent="0.2">
      <c r="A80" s="139"/>
      <c r="B80" s="49">
        <v>11</v>
      </c>
      <c r="C80" s="49">
        <v>59936926</v>
      </c>
      <c r="D80" s="49" t="s">
        <v>152</v>
      </c>
      <c r="E80" s="82">
        <v>0.2</v>
      </c>
      <c r="F80" s="49">
        <v>1</v>
      </c>
      <c r="G80" s="49">
        <v>0</v>
      </c>
      <c r="H80" s="49">
        <v>0</v>
      </c>
      <c r="I80" s="49">
        <v>0</v>
      </c>
      <c r="J80" s="49">
        <v>0</v>
      </c>
      <c r="K80" s="49">
        <v>0</v>
      </c>
      <c r="L80" s="49" t="s">
        <v>413</v>
      </c>
    </row>
    <row r="81" spans="1:12" x14ac:dyDescent="0.2">
      <c r="A81" s="139"/>
      <c r="B81" s="49">
        <v>11</v>
      </c>
      <c r="C81" s="49">
        <v>59936926</v>
      </c>
      <c r="D81" s="49" t="s">
        <v>153</v>
      </c>
      <c r="E81" s="82">
        <v>0.1</v>
      </c>
      <c r="F81" s="49">
        <v>1</v>
      </c>
      <c r="G81" s="49">
        <v>0</v>
      </c>
      <c r="H81" s="49">
        <v>0</v>
      </c>
      <c r="I81" s="49">
        <v>0</v>
      </c>
      <c r="J81" s="49">
        <v>0</v>
      </c>
      <c r="K81" s="49">
        <v>0</v>
      </c>
      <c r="L81" s="49" t="s">
        <v>413</v>
      </c>
    </row>
    <row r="82" spans="1:12" x14ac:dyDescent="0.2">
      <c r="A82" s="139"/>
      <c r="B82" s="49">
        <v>11</v>
      </c>
      <c r="C82" s="49">
        <v>59936926</v>
      </c>
      <c r="D82" s="49" t="s">
        <v>154</v>
      </c>
      <c r="E82" s="82">
        <v>0.2</v>
      </c>
      <c r="F82" s="49">
        <v>1</v>
      </c>
      <c r="G82" s="49">
        <v>0</v>
      </c>
      <c r="H82" s="49">
        <v>0</v>
      </c>
      <c r="I82" s="49">
        <v>0</v>
      </c>
      <c r="J82" s="49">
        <v>0</v>
      </c>
      <c r="K82" s="49">
        <v>0</v>
      </c>
      <c r="L82" s="49" t="s">
        <v>413</v>
      </c>
    </row>
    <row r="83" spans="1:12" x14ac:dyDescent="0.2">
      <c r="A83" s="139"/>
      <c r="B83" s="49">
        <v>11</v>
      </c>
      <c r="C83" s="49">
        <v>59936926</v>
      </c>
      <c r="D83" s="49" t="s">
        <v>155</v>
      </c>
      <c r="E83" s="82">
        <v>0.1</v>
      </c>
      <c r="F83" s="49">
        <v>1</v>
      </c>
      <c r="G83" s="49">
        <v>0</v>
      </c>
      <c r="H83" s="49">
        <v>0</v>
      </c>
      <c r="I83" s="49">
        <v>0</v>
      </c>
      <c r="J83" s="49">
        <v>0</v>
      </c>
      <c r="K83" s="49">
        <v>0</v>
      </c>
      <c r="L83" s="49" t="s">
        <v>413</v>
      </c>
    </row>
    <row r="84" spans="1:12" x14ac:dyDescent="0.2">
      <c r="A84" s="139"/>
      <c r="B84" s="49">
        <v>11</v>
      </c>
      <c r="C84" s="49">
        <v>59936926</v>
      </c>
      <c r="D84" s="49" t="s">
        <v>156</v>
      </c>
      <c r="E84" s="82">
        <v>0.1</v>
      </c>
      <c r="F84" s="49">
        <v>0</v>
      </c>
      <c r="G84" s="49">
        <v>0</v>
      </c>
      <c r="H84" s="49">
        <v>0</v>
      </c>
      <c r="I84" s="49">
        <v>1</v>
      </c>
      <c r="J84" s="49">
        <v>0</v>
      </c>
      <c r="K84" s="49">
        <v>0</v>
      </c>
      <c r="L84" s="49" t="s">
        <v>413</v>
      </c>
    </row>
    <row r="85" spans="1:12" x14ac:dyDescent="0.2">
      <c r="A85" s="139"/>
      <c r="B85" s="49">
        <v>11</v>
      </c>
      <c r="C85" s="49">
        <v>59936926</v>
      </c>
      <c r="D85" s="49" t="s">
        <v>157</v>
      </c>
      <c r="E85" s="82">
        <v>0.1</v>
      </c>
      <c r="F85" s="49">
        <v>1</v>
      </c>
      <c r="G85" s="49">
        <v>0</v>
      </c>
      <c r="H85" s="49">
        <v>0</v>
      </c>
      <c r="I85" s="49">
        <v>0</v>
      </c>
      <c r="J85" s="49">
        <v>0</v>
      </c>
      <c r="K85" s="49">
        <v>0</v>
      </c>
      <c r="L85" s="49" t="s">
        <v>413</v>
      </c>
    </row>
    <row r="86" spans="1:12" x14ac:dyDescent="0.2">
      <c r="A86" s="139">
        <v>16</v>
      </c>
      <c r="B86" s="49">
        <v>11</v>
      </c>
      <c r="C86" s="49">
        <v>85868640</v>
      </c>
      <c r="D86" s="49" t="s">
        <v>165</v>
      </c>
      <c r="E86" s="82">
        <v>0.25</v>
      </c>
      <c r="F86" s="49">
        <v>0</v>
      </c>
      <c r="G86" s="49">
        <v>0</v>
      </c>
      <c r="H86" s="49">
        <v>0</v>
      </c>
      <c r="I86" s="49">
        <v>0</v>
      </c>
      <c r="J86" s="49">
        <v>0</v>
      </c>
      <c r="K86" s="49">
        <v>1</v>
      </c>
      <c r="L86" s="49" t="s">
        <v>414</v>
      </c>
    </row>
    <row r="87" spans="1:12" x14ac:dyDescent="0.2">
      <c r="A87" s="139"/>
      <c r="B87" s="49">
        <v>11</v>
      </c>
      <c r="C87" s="49">
        <v>85868640</v>
      </c>
      <c r="D87" s="49" t="s">
        <v>166</v>
      </c>
      <c r="E87" s="82">
        <v>0.5</v>
      </c>
      <c r="F87" s="49">
        <v>1</v>
      </c>
      <c r="G87" s="49">
        <v>3</v>
      </c>
      <c r="H87" s="49">
        <v>2</v>
      </c>
      <c r="I87" s="49">
        <v>0</v>
      </c>
      <c r="J87" s="49">
        <v>0</v>
      </c>
      <c r="K87" s="49">
        <v>0</v>
      </c>
      <c r="L87" s="49" t="s">
        <v>413</v>
      </c>
    </row>
    <row r="88" spans="1:12" x14ac:dyDescent="0.2">
      <c r="A88" s="139"/>
      <c r="B88" s="49">
        <v>11</v>
      </c>
      <c r="C88" s="49">
        <v>85868640</v>
      </c>
      <c r="D88" s="49" t="s">
        <v>167</v>
      </c>
      <c r="E88" s="82">
        <v>0.25</v>
      </c>
      <c r="F88" s="49">
        <v>0</v>
      </c>
      <c r="G88" s="49">
        <v>0</v>
      </c>
      <c r="H88" s="49">
        <v>0</v>
      </c>
      <c r="I88" s="49">
        <v>0</v>
      </c>
      <c r="J88" s="49">
        <v>0</v>
      </c>
      <c r="K88" s="49">
        <v>1</v>
      </c>
      <c r="L88" s="49" t="s">
        <v>414</v>
      </c>
    </row>
    <row r="89" spans="1:12" x14ac:dyDescent="0.2">
      <c r="A89" s="81">
        <v>17</v>
      </c>
      <c r="B89" s="49">
        <v>11</v>
      </c>
      <c r="C89" s="49">
        <v>121435587</v>
      </c>
      <c r="D89" s="49" t="s">
        <v>1</v>
      </c>
      <c r="E89" s="82">
        <v>1</v>
      </c>
      <c r="F89" s="49">
        <v>0</v>
      </c>
      <c r="G89" s="49">
        <v>4</v>
      </c>
      <c r="H89" s="49">
        <v>2</v>
      </c>
      <c r="I89" s="49">
        <v>1</v>
      </c>
      <c r="J89" s="49">
        <v>0</v>
      </c>
      <c r="K89" s="49">
        <v>0</v>
      </c>
      <c r="L89" s="49" t="s">
        <v>413</v>
      </c>
    </row>
    <row r="90" spans="1:12" x14ac:dyDescent="0.2">
      <c r="A90" s="139">
        <v>18</v>
      </c>
      <c r="B90" s="49">
        <v>14</v>
      </c>
      <c r="C90" s="49">
        <v>53391680</v>
      </c>
      <c r="D90" s="49" t="s">
        <v>178</v>
      </c>
      <c r="E90" s="82">
        <v>0.33333333333300003</v>
      </c>
      <c r="F90" s="49">
        <v>0</v>
      </c>
      <c r="G90" s="49">
        <v>0</v>
      </c>
      <c r="H90" s="49">
        <v>0</v>
      </c>
      <c r="I90" s="49">
        <v>0</v>
      </c>
      <c r="J90" s="49">
        <v>0</v>
      </c>
      <c r="K90" s="49">
        <v>1</v>
      </c>
      <c r="L90" s="49" t="s">
        <v>414</v>
      </c>
    </row>
    <row r="91" spans="1:12" x14ac:dyDescent="0.2">
      <c r="A91" s="139"/>
      <c r="B91" s="49">
        <v>14</v>
      </c>
      <c r="C91" s="49">
        <v>53391680</v>
      </c>
      <c r="D91" s="49" t="s">
        <v>179</v>
      </c>
      <c r="E91" s="82">
        <v>0.33333333333300003</v>
      </c>
      <c r="F91" s="49">
        <v>3</v>
      </c>
      <c r="G91" s="49">
        <v>0</v>
      </c>
      <c r="H91" s="49">
        <v>1</v>
      </c>
      <c r="I91" s="49">
        <v>0</v>
      </c>
      <c r="J91" s="49">
        <v>0</v>
      </c>
      <c r="K91" s="49">
        <v>0</v>
      </c>
      <c r="L91" s="49" t="s">
        <v>413</v>
      </c>
    </row>
    <row r="92" spans="1:12" x14ac:dyDescent="0.2">
      <c r="A92" s="139"/>
      <c r="B92" s="49">
        <v>14</v>
      </c>
      <c r="C92" s="49">
        <v>53391680</v>
      </c>
      <c r="D92" s="49" t="s">
        <v>180</v>
      </c>
      <c r="E92" s="82">
        <v>0.33333333333300003</v>
      </c>
      <c r="F92" s="49">
        <v>0</v>
      </c>
      <c r="G92" s="49">
        <v>0</v>
      </c>
      <c r="H92" s="49">
        <v>0</v>
      </c>
      <c r="I92" s="49">
        <v>0</v>
      </c>
      <c r="J92" s="49">
        <v>0</v>
      </c>
      <c r="K92" s="49">
        <v>1</v>
      </c>
      <c r="L92" s="49" t="s">
        <v>414</v>
      </c>
    </row>
    <row r="93" spans="1:12" x14ac:dyDescent="0.2">
      <c r="A93" s="139">
        <v>19</v>
      </c>
      <c r="B93" s="49">
        <v>14</v>
      </c>
      <c r="C93" s="49">
        <v>92932828</v>
      </c>
      <c r="D93" s="49" t="s">
        <v>185</v>
      </c>
      <c r="E93" s="82">
        <v>0.2</v>
      </c>
      <c r="F93" s="49">
        <v>3</v>
      </c>
      <c r="G93" s="49">
        <v>0</v>
      </c>
      <c r="H93" s="49">
        <v>0</v>
      </c>
      <c r="I93" s="49">
        <v>0</v>
      </c>
      <c r="J93" s="49">
        <v>0</v>
      </c>
      <c r="K93" s="49">
        <v>0</v>
      </c>
      <c r="L93" s="49" t="s">
        <v>413</v>
      </c>
    </row>
    <row r="94" spans="1:12" x14ac:dyDescent="0.2">
      <c r="A94" s="139"/>
      <c r="B94" s="49">
        <v>14</v>
      </c>
      <c r="C94" s="49">
        <v>92932828</v>
      </c>
      <c r="D94" s="49" t="s">
        <v>186</v>
      </c>
      <c r="E94" s="82">
        <v>0.4</v>
      </c>
      <c r="F94" s="49">
        <v>0</v>
      </c>
      <c r="G94" s="49">
        <v>0</v>
      </c>
      <c r="H94" s="49">
        <v>1</v>
      </c>
      <c r="I94" s="49">
        <v>0</v>
      </c>
      <c r="J94" s="49">
        <v>0</v>
      </c>
      <c r="K94" s="49">
        <v>0</v>
      </c>
      <c r="L94" s="49" t="s">
        <v>413</v>
      </c>
    </row>
    <row r="95" spans="1:12" x14ac:dyDescent="0.2">
      <c r="A95" s="139"/>
      <c r="B95" s="49">
        <v>14</v>
      </c>
      <c r="C95" s="49">
        <v>92932828</v>
      </c>
      <c r="D95" s="49" t="s">
        <v>187</v>
      </c>
      <c r="E95" s="82">
        <v>0.4</v>
      </c>
      <c r="F95" s="49">
        <v>0</v>
      </c>
      <c r="G95" s="49">
        <v>0</v>
      </c>
      <c r="H95" s="49">
        <v>0</v>
      </c>
      <c r="I95" s="49">
        <v>0</v>
      </c>
      <c r="J95" s="49">
        <v>0</v>
      </c>
      <c r="K95" s="49">
        <v>1</v>
      </c>
      <c r="L95" s="49" t="s">
        <v>414</v>
      </c>
    </row>
    <row r="96" spans="1:12" x14ac:dyDescent="0.2">
      <c r="A96" s="139">
        <v>20</v>
      </c>
      <c r="B96" s="49">
        <v>15</v>
      </c>
      <c r="C96" s="49">
        <v>59045774</v>
      </c>
      <c r="D96" s="49" t="s">
        <v>181</v>
      </c>
      <c r="E96" s="82">
        <v>0.4</v>
      </c>
      <c r="F96" s="49">
        <v>1</v>
      </c>
      <c r="G96" s="49">
        <v>2</v>
      </c>
      <c r="H96" s="49">
        <v>0</v>
      </c>
      <c r="I96" s="49">
        <v>0</v>
      </c>
      <c r="J96" s="49">
        <v>0</v>
      </c>
      <c r="K96" s="49">
        <v>0</v>
      </c>
      <c r="L96" s="49" t="s">
        <v>413</v>
      </c>
    </row>
    <row r="97" spans="1:12" x14ac:dyDescent="0.2">
      <c r="A97" s="139"/>
      <c r="B97" s="49">
        <v>15</v>
      </c>
      <c r="C97" s="49">
        <v>59045774</v>
      </c>
      <c r="D97" s="49" t="s">
        <v>182</v>
      </c>
      <c r="E97" s="82">
        <v>0.2</v>
      </c>
      <c r="F97" s="49">
        <v>0</v>
      </c>
      <c r="G97" s="49">
        <v>0</v>
      </c>
      <c r="H97" s="49">
        <v>0</v>
      </c>
      <c r="I97" s="49">
        <v>0</v>
      </c>
      <c r="J97" s="49">
        <v>0</v>
      </c>
      <c r="K97" s="49">
        <v>1</v>
      </c>
      <c r="L97" s="49" t="s">
        <v>414</v>
      </c>
    </row>
    <row r="98" spans="1:12" x14ac:dyDescent="0.2">
      <c r="A98" s="139"/>
      <c r="B98" s="49">
        <v>15</v>
      </c>
      <c r="C98" s="49">
        <v>59045774</v>
      </c>
      <c r="D98" s="49" t="s">
        <v>183</v>
      </c>
      <c r="E98" s="82">
        <v>0.2</v>
      </c>
      <c r="F98" s="49">
        <v>1</v>
      </c>
      <c r="G98" s="49">
        <v>0</v>
      </c>
      <c r="H98" s="49">
        <v>1</v>
      </c>
      <c r="I98" s="49">
        <v>0</v>
      </c>
      <c r="J98" s="49">
        <v>0</v>
      </c>
      <c r="K98" s="49">
        <v>0</v>
      </c>
      <c r="L98" s="49" t="s">
        <v>413</v>
      </c>
    </row>
    <row r="99" spans="1:12" x14ac:dyDescent="0.2">
      <c r="A99" s="139"/>
      <c r="B99" s="49">
        <v>15</v>
      </c>
      <c r="C99" s="49">
        <v>59045774</v>
      </c>
      <c r="D99" s="49" t="s">
        <v>184</v>
      </c>
      <c r="E99" s="82">
        <v>0.2</v>
      </c>
      <c r="F99" s="49">
        <v>0</v>
      </c>
      <c r="G99" s="49">
        <v>0</v>
      </c>
      <c r="H99" s="49">
        <v>0</v>
      </c>
      <c r="I99" s="49">
        <v>0</v>
      </c>
      <c r="J99" s="49">
        <v>0</v>
      </c>
      <c r="K99" s="49">
        <v>1</v>
      </c>
      <c r="L99" s="49" t="s">
        <v>414</v>
      </c>
    </row>
    <row r="100" spans="1:12" x14ac:dyDescent="0.2">
      <c r="A100" s="139">
        <v>21</v>
      </c>
      <c r="B100" s="49">
        <v>16</v>
      </c>
      <c r="C100" s="49">
        <v>19808163</v>
      </c>
      <c r="D100" s="49" t="s">
        <v>199</v>
      </c>
      <c r="E100" s="82">
        <v>0.33333333333300003</v>
      </c>
      <c r="F100" s="49">
        <v>0</v>
      </c>
      <c r="G100" s="49">
        <v>0</v>
      </c>
      <c r="H100" s="49">
        <v>0</v>
      </c>
      <c r="I100" s="49">
        <v>0</v>
      </c>
      <c r="J100" s="49">
        <v>0</v>
      </c>
      <c r="K100" s="49">
        <v>1</v>
      </c>
      <c r="L100" s="49" t="s">
        <v>414</v>
      </c>
    </row>
    <row r="101" spans="1:12" x14ac:dyDescent="0.2">
      <c r="A101" s="139"/>
      <c r="B101" s="49">
        <v>16</v>
      </c>
      <c r="C101" s="49">
        <v>19808163</v>
      </c>
      <c r="D101" s="49" t="s">
        <v>200</v>
      </c>
      <c r="E101" s="82">
        <v>0.33333333333300003</v>
      </c>
      <c r="F101" s="49">
        <v>2</v>
      </c>
      <c r="G101" s="49">
        <v>0</v>
      </c>
      <c r="H101" s="49">
        <v>1</v>
      </c>
      <c r="I101" s="49">
        <v>0</v>
      </c>
      <c r="J101" s="49">
        <v>0</v>
      </c>
      <c r="K101" s="49">
        <v>0</v>
      </c>
      <c r="L101" s="49" t="s">
        <v>413</v>
      </c>
    </row>
    <row r="102" spans="1:12" x14ac:dyDescent="0.2">
      <c r="A102" s="139"/>
      <c r="B102" s="49">
        <v>16</v>
      </c>
      <c r="C102" s="49">
        <v>19808163</v>
      </c>
      <c r="D102" s="49" t="s">
        <v>201</v>
      </c>
      <c r="E102" s="82">
        <v>0.33333333333300003</v>
      </c>
      <c r="F102" s="49">
        <v>0</v>
      </c>
      <c r="G102" s="49">
        <v>0</v>
      </c>
      <c r="H102" s="49">
        <v>0</v>
      </c>
      <c r="I102" s="49">
        <v>0</v>
      </c>
      <c r="J102" s="49">
        <v>0</v>
      </c>
      <c r="K102" s="49">
        <v>1</v>
      </c>
      <c r="L102" s="49" t="s">
        <v>414</v>
      </c>
    </row>
    <row r="103" spans="1:12" x14ac:dyDescent="0.2">
      <c r="A103" s="81">
        <v>22</v>
      </c>
      <c r="B103" s="49">
        <v>16</v>
      </c>
      <c r="C103" s="49">
        <v>81942028</v>
      </c>
      <c r="D103" s="49" t="s">
        <v>0</v>
      </c>
      <c r="E103" s="82">
        <v>1</v>
      </c>
      <c r="F103" s="49">
        <v>3</v>
      </c>
      <c r="G103" s="49">
        <v>0</v>
      </c>
      <c r="H103" s="49">
        <v>2</v>
      </c>
      <c r="I103" s="49">
        <v>0</v>
      </c>
      <c r="J103" s="49">
        <v>0</v>
      </c>
      <c r="K103" s="49">
        <v>0</v>
      </c>
      <c r="L103" s="49" t="s">
        <v>413</v>
      </c>
    </row>
    <row r="104" spans="1:12" x14ac:dyDescent="0.2">
      <c r="A104" s="81">
        <v>23</v>
      </c>
      <c r="B104" s="49">
        <v>17</v>
      </c>
      <c r="C104" s="49">
        <v>44353222</v>
      </c>
      <c r="D104" s="49" t="s">
        <v>10</v>
      </c>
      <c r="E104" s="82">
        <v>1</v>
      </c>
      <c r="F104" s="49">
        <v>0</v>
      </c>
      <c r="G104" s="49">
        <v>0</v>
      </c>
      <c r="H104" s="49">
        <v>0</v>
      </c>
      <c r="I104" s="49">
        <v>0</v>
      </c>
      <c r="J104" s="49">
        <v>0</v>
      </c>
      <c r="K104" s="49">
        <v>1</v>
      </c>
      <c r="L104" s="49" t="s">
        <v>414</v>
      </c>
    </row>
    <row r="105" spans="1:12" x14ac:dyDescent="0.2">
      <c r="A105" s="139">
        <v>24</v>
      </c>
      <c r="B105" s="49">
        <v>17</v>
      </c>
      <c r="C105" s="49">
        <v>61538148</v>
      </c>
      <c r="D105" s="49" t="s">
        <v>174</v>
      </c>
      <c r="E105" s="82">
        <v>0.5</v>
      </c>
      <c r="F105" s="49">
        <v>3</v>
      </c>
      <c r="G105" s="49">
        <v>0</v>
      </c>
      <c r="H105" s="49">
        <v>0</v>
      </c>
      <c r="I105" s="49">
        <v>0</v>
      </c>
      <c r="J105" s="49">
        <v>0</v>
      </c>
      <c r="K105" s="49">
        <v>0</v>
      </c>
      <c r="L105" s="49" t="s">
        <v>413</v>
      </c>
    </row>
    <row r="106" spans="1:12" x14ac:dyDescent="0.2">
      <c r="A106" s="139"/>
      <c r="B106" s="49">
        <v>17</v>
      </c>
      <c r="C106" s="49">
        <v>61538148</v>
      </c>
      <c r="D106" s="49" t="s">
        <v>175</v>
      </c>
      <c r="E106" s="82">
        <v>0.5</v>
      </c>
      <c r="F106" s="49">
        <v>3</v>
      </c>
      <c r="G106" s="49">
        <v>0</v>
      </c>
      <c r="H106" s="49">
        <v>1</v>
      </c>
      <c r="I106" s="49">
        <v>0</v>
      </c>
      <c r="J106" s="49">
        <v>0</v>
      </c>
      <c r="K106" s="49">
        <v>0</v>
      </c>
      <c r="L106" s="49" t="s">
        <v>413</v>
      </c>
    </row>
    <row r="107" spans="1:12" x14ac:dyDescent="0.2">
      <c r="A107" s="81">
        <v>25</v>
      </c>
      <c r="B107" s="49">
        <v>19</v>
      </c>
      <c r="C107" s="49">
        <v>1056492</v>
      </c>
      <c r="D107" s="49" t="s">
        <v>149</v>
      </c>
      <c r="E107" s="82">
        <v>1</v>
      </c>
      <c r="F107" s="49">
        <v>1</v>
      </c>
      <c r="G107" s="49">
        <v>4</v>
      </c>
      <c r="H107" s="49">
        <v>1</v>
      </c>
      <c r="I107" s="49">
        <v>3</v>
      </c>
      <c r="J107" s="49">
        <v>0</v>
      </c>
      <c r="K107" s="49">
        <v>0</v>
      </c>
      <c r="L107" s="49" t="s">
        <v>413</v>
      </c>
    </row>
    <row r="108" spans="1:12" x14ac:dyDescent="0.2">
      <c r="A108" s="81">
        <v>26</v>
      </c>
      <c r="B108" s="49">
        <v>19</v>
      </c>
      <c r="C108" s="49">
        <v>45411941</v>
      </c>
      <c r="D108" s="49" t="s">
        <v>36</v>
      </c>
      <c r="E108" s="82">
        <v>1</v>
      </c>
      <c r="F108" s="49">
        <v>2</v>
      </c>
      <c r="G108" s="49">
        <v>3</v>
      </c>
      <c r="H108" s="49">
        <v>2</v>
      </c>
      <c r="I108" s="49">
        <v>2</v>
      </c>
      <c r="J108" s="49">
        <v>0</v>
      </c>
      <c r="K108" s="49">
        <v>0</v>
      </c>
      <c r="L108" s="49" t="s">
        <v>413</v>
      </c>
    </row>
    <row r="109" spans="1:12" x14ac:dyDescent="0.2">
      <c r="A109" s="81">
        <v>27</v>
      </c>
      <c r="B109" s="49">
        <v>19</v>
      </c>
      <c r="C109" s="49">
        <v>45412079</v>
      </c>
      <c r="D109" s="49" t="s">
        <v>36</v>
      </c>
      <c r="E109" s="82">
        <v>1</v>
      </c>
      <c r="F109" s="49">
        <v>2</v>
      </c>
      <c r="G109" s="49">
        <v>3</v>
      </c>
      <c r="H109" s="49">
        <v>2</v>
      </c>
      <c r="I109" s="49">
        <v>2</v>
      </c>
      <c r="J109" s="49">
        <v>0</v>
      </c>
      <c r="K109" s="49">
        <v>0</v>
      </c>
      <c r="L109" s="49" t="s">
        <v>413</v>
      </c>
    </row>
    <row r="110" spans="1:12" x14ac:dyDescent="0.2">
      <c r="A110" s="139">
        <v>28</v>
      </c>
      <c r="B110" s="49">
        <v>20</v>
      </c>
      <c r="C110" s="49">
        <v>54997568</v>
      </c>
      <c r="D110" s="49" t="s">
        <v>161</v>
      </c>
      <c r="E110" s="82">
        <v>0.2</v>
      </c>
      <c r="F110" s="49">
        <v>0</v>
      </c>
      <c r="G110" s="49">
        <v>0</v>
      </c>
      <c r="H110" s="49">
        <v>0</v>
      </c>
      <c r="I110" s="49">
        <v>0</v>
      </c>
      <c r="J110" s="49">
        <v>0</v>
      </c>
      <c r="K110" s="49">
        <v>1</v>
      </c>
      <c r="L110" s="49" t="s">
        <v>414</v>
      </c>
    </row>
    <row r="111" spans="1:12" x14ac:dyDescent="0.2">
      <c r="A111" s="139"/>
      <c r="B111" s="49">
        <v>20</v>
      </c>
      <c r="C111" s="49">
        <v>54997568</v>
      </c>
      <c r="D111" s="49" t="s">
        <v>162</v>
      </c>
      <c r="E111" s="82">
        <v>0.4</v>
      </c>
      <c r="F111" s="49">
        <v>0</v>
      </c>
      <c r="G111" s="49">
        <v>0</v>
      </c>
      <c r="H111" s="49">
        <v>0</v>
      </c>
      <c r="I111" s="49">
        <v>0</v>
      </c>
      <c r="J111" s="49">
        <v>0</v>
      </c>
      <c r="K111" s="49">
        <v>1</v>
      </c>
      <c r="L111" s="49" t="s">
        <v>414</v>
      </c>
    </row>
    <row r="112" spans="1:12" x14ac:dyDescent="0.2">
      <c r="A112" s="139"/>
      <c r="B112" s="49">
        <v>20</v>
      </c>
      <c r="C112" s="49">
        <v>54997568</v>
      </c>
      <c r="D112" s="49" t="s">
        <v>163</v>
      </c>
      <c r="E112" s="82">
        <v>0.2</v>
      </c>
      <c r="F112" s="49">
        <v>0</v>
      </c>
      <c r="G112" s="49">
        <v>0</v>
      </c>
      <c r="H112" s="49">
        <v>0</v>
      </c>
      <c r="I112" s="49">
        <v>0</v>
      </c>
      <c r="J112" s="49">
        <v>0</v>
      </c>
      <c r="K112" s="49">
        <v>1</v>
      </c>
      <c r="L112" s="49" t="s">
        <v>414</v>
      </c>
    </row>
    <row r="113" spans="1:12" x14ac:dyDescent="0.2">
      <c r="A113" s="139"/>
      <c r="B113" s="49">
        <v>20</v>
      </c>
      <c r="C113" s="49">
        <v>54997568</v>
      </c>
      <c r="D113" s="49" t="s">
        <v>164</v>
      </c>
      <c r="E113" s="82">
        <v>0.2</v>
      </c>
      <c r="F113" s="49">
        <v>0</v>
      </c>
      <c r="G113" s="49">
        <v>0</v>
      </c>
      <c r="H113" s="49">
        <v>0</v>
      </c>
      <c r="I113" s="49">
        <v>0</v>
      </c>
      <c r="J113" s="49">
        <v>0</v>
      </c>
      <c r="K113" s="49">
        <v>1</v>
      </c>
      <c r="L113" s="49" t="s">
        <v>414</v>
      </c>
    </row>
    <row r="114" spans="1:12" x14ac:dyDescent="0.2">
      <c r="A114" s="81">
        <v>29</v>
      </c>
      <c r="B114" s="49">
        <v>21</v>
      </c>
      <c r="C114" s="49">
        <v>28156856</v>
      </c>
      <c r="D114" s="49" t="s">
        <v>73</v>
      </c>
      <c r="E114" s="82">
        <v>1</v>
      </c>
      <c r="F114" s="49">
        <v>0</v>
      </c>
      <c r="G114" s="49">
        <v>0</v>
      </c>
      <c r="H114" s="49">
        <v>0</v>
      </c>
      <c r="I114" s="49">
        <v>0</v>
      </c>
      <c r="J114" s="49">
        <v>0</v>
      </c>
      <c r="K114" s="49">
        <v>1</v>
      </c>
      <c r="L114" s="49" t="s">
        <v>414</v>
      </c>
    </row>
  </sheetData>
  <sortState xmlns:xlrd2="http://schemas.microsoft.com/office/spreadsheetml/2017/richdata2" ref="A5:L114">
    <sortCondition ref="B5:B114"/>
    <sortCondition ref="C5:C114"/>
  </sortState>
  <mergeCells count="22">
    <mergeCell ref="A110:A113"/>
    <mergeCell ref="A90:A92"/>
    <mergeCell ref="A1:L2"/>
    <mergeCell ref="A3:A4"/>
    <mergeCell ref="B3:B4"/>
    <mergeCell ref="C3:C4"/>
    <mergeCell ref="D3:D4"/>
    <mergeCell ref="E3:E4"/>
    <mergeCell ref="F3:K3"/>
    <mergeCell ref="A93:A95"/>
    <mergeCell ref="A96:A99"/>
    <mergeCell ref="A100:A102"/>
    <mergeCell ref="A105:A106"/>
    <mergeCell ref="A6:A8"/>
    <mergeCell ref="A12:A41"/>
    <mergeCell ref="A42:A43"/>
    <mergeCell ref="A46:A51"/>
    <mergeCell ref="A59:A65"/>
    <mergeCell ref="A67:A77"/>
    <mergeCell ref="A78:A85"/>
    <mergeCell ref="A86:A88"/>
    <mergeCell ref="A52:A5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91BE2-8508-1544-A59F-1461F57EF2F4}">
  <dimension ref="A1:J73"/>
  <sheetViews>
    <sheetView workbookViewId="0">
      <selection activeCell="M19" sqref="M19"/>
    </sheetView>
  </sheetViews>
  <sheetFormatPr baseColWidth="10" defaultRowHeight="16" x14ac:dyDescent="0.2"/>
  <cols>
    <col min="1" max="1" width="9.1640625" bestFit="1" customWidth="1"/>
    <col min="2" max="2" width="6.1640625" bestFit="1" customWidth="1"/>
    <col min="3" max="3" width="13.1640625" bestFit="1" customWidth="1"/>
    <col min="4" max="4" width="13" bestFit="1" customWidth="1"/>
    <col min="5" max="5" width="10.5" style="9" bestFit="1" customWidth="1"/>
    <col min="6" max="6" width="21.6640625" style="9" bestFit="1" customWidth="1"/>
    <col min="7" max="7" width="19.5" style="9" bestFit="1" customWidth="1"/>
    <col min="8" max="8" width="18.1640625" style="9" bestFit="1" customWidth="1"/>
    <col min="9" max="9" width="25.5" style="9" bestFit="1" customWidth="1"/>
    <col min="10" max="10" width="19.1640625" style="9" bestFit="1" customWidth="1"/>
  </cols>
  <sheetData>
    <row r="1" spans="1:10" ht="16" customHeight="1" x14ac:dyDescent="0.2">
      <c r="A1" s="144" t="s">
        <v>401</v>
      </c>
      <c r="B1" s="144"/>
      <c r="C1" s="144"/>
      <c r="D1" s="144"/>
      <c r="E1" s="144"/>
      <c r="F1" s="144"/>
      <c r="G1" s="144"/>
      <c r="H1" s="144"/>
      <c r="I1" s="144"/>
      <c r="J1" s="144"/>
    </row>
    <row r="2" spans="1:10" ht="16" customHeight="1" x14ac:dyDescent="0.2">
      <c r="A2" s="144"/>
      <c r="B2" s="144"/>
      <c r="C2" s="144"/>
      <c r="D2" s="144"/>
      <c r="E2" s="144"/>
      <c r="F2" s="144"/>
      <c r="G2" s="144"/>
      <c r="H2" s="144"/>
      <c r="I2" s="144"/>
      <c r="J2" s="144"/>
    </row>
    <row r="3" spans="1:10" ht="18" x14ac:dyDescent="0.2">
      <c r="A3" s="115" t="s">
        <v>418</v>
      </c>
      <c r="B3" s="115" t="s">
        <v>109</v>
      </c>
      <c r="C3" s="115" t="s">
        <v>108</v>
      </c>
      <c r="D3" s="115" t="s">
        <v>232</v>
      </c>
      <c r="E3" s="143" t="s">
        <v>233</v>
      </c>
      <c r="F3" s="143" t="s">
        <v>240</v>
      </c>
      <c r="G3" s="143"/>
      <c r="H3" s="143"/>
      <c r="I3" s="143"/>
      <c r="J3" s="143"/>
    </row>
    <row r="4" spans="1:10" ht="18" x14ac:dyDescent="0.2">
      <c r="A4" s="115"/>
      <c r="B4" s="115"/>
      <c r="C4" s="115"/>
      <c r="D4" s="115"/>
      <c r="E4" s="143"/>
      <c r="F4" s="77" t="s">
        <v>234</v>
      </c>
      <c r="G4" s="77" t="s">
        <v>235</v>
      </c>
      <c r="H4" s="77" t="s">
        <v>236</v>
      </c>
      <c r="I4" s="77" t="s">
        <v>237</v>
      </c>
      <c r="J4" s="77" t="s">
        <v>642</v>
      </c>
    </row>
    <row r="5" spans="1:10" ht="18" x14ac:dyDescent="0.2">
      <c r="A5" s="78">
        <v>1</v>
      </c>
      <c r="B5" s="78">
        <v>1</v>
      </c>
      <c r="C5" s="78">
        <v>207802552</v>
      </c>
      <c r="D5" s="78" t="s">
        <v>146</v>
      </c>
      <c r="E5" s="79">
        <v>1</v>
      </c>
      <c r="F5" s="79">
        <v>1</v>
      </c>
      <c r="G5" s="79">
        <v>0</v>
      </c>
      <c r="H5" s="79">
        <v>0</v>
      </c>
      <c r="I5" s="79">
        <v>0</v>
      </c>
      <c r="J5" s="79">
        <v>0</v>
      </c>
    </row>
    <row r="6" spans="1:10" ht="18" x14ac:dyDescent="0.2">
      <c r="A6" s="142">
        <v>2</v>
      </c>
      <c r="B6" s="78">
        <v>2</v>
      </c>
      <c r="C6" s="78">
        <v>127892810</v>
      </c>
      <c r="D6" s="78" t="s">
        <v>158</v>
      </c>
      <c r="E6" s="79">
        <v>0.66666666666666696</v>
      </c>
      <c r="F6" s="79">
        <v>0</v>
      </c>
      <c r="G6" s="79">
        <v>0.266666666666667</v>
      </c>
      <c r="H6" s="79">
        <v>0.266666666666667</v>
      </c>
      <c r="I6" s="79">
        <v>0.133333333333333</v>
      </c>
      <c r="J6" s="79">
        <v>0</v>
      </c>
    </row>
    <row r="7" spans="1:10" ht="18" x14ac:dyDescent="0.2">
      <c r="A7" s="142"/>
      <c r="B7" s="78">
        <v>2</v>
      </c>
      <c r="C7" s="78">
        <v>127892810</v>
      </c>
      <c r="D7" s="78" t="s">
        <v>160</v>
      </c>
      <c r="E7" s="79">
        <v>0.33333333333333298</v>
      </c>
      <c r="F7" s="79">
        <v>0.33333333333333298</v>
      </c>
      <c r="G7" s="79">
        <v>0</v>
      </c>
      <c r="H7" s="79">
        <v>0</v>
      </c>
      <c r="I7" s="79">
        <v>0</v>
      </c>
      <c r="J7" s="79">
        <v>0</v>
      </c>
    </row>
    <row r="8" spans="1:10" ht="18" x14ac:dyDescent="0.2">
      <c r="A8" s="78">
        <v>3</v>
      </c>
      <c r="B8" s="78">
        <v>2</v>
      </c>
      <c r="C8" s="78">
        <v>233981912</v>
      </c>
      <c r="D8" s="78" t="s">
        <v>48</v>
      </c>
      <c r="E8" s="79">
        <v>1</v>
      </c>
      <c r="F8" s="79">
        <v>1</v>
      </c>
      <c r="G8" s="79">
        <v>0</v>
      </c>
      <c r="H8" s="79">
        <v>0</v>
      </c>
      <c r="I8" s="79">
        <v>0</v>
      </c>
      <c r="J8" s="79">
        <v>0</v>
      </c>
    </row>
    <row r="9" spans="1:10" ht="18" x14ac:dyDescent="0.2">
      <c r="A9" s="78">
        <v>4</v>
      </c>
      <c r="B9" s="78">
        <v>4</v>
      </c>
      <c r="C9" s="78">
        <v>11711232</v>
      </c>
      <c r="D9" s="78" t="s">
        <v>13</v>
      </c>
      <c r="E9" s="79">
        <v>1</v>
      </c>
      <c r="F9" s="79">
        <v>0</v>
      </c>
      <c r="G9" s="79">
        <v>0</v>
      </c>
      <c r="H9" s="79">
        <v>0</v>
      </c>
      <c r="I9" s="79">
        <v>0</v>
      </c>
      <c r="J9" s="79">
        <v>0</v>
      </c>
    </row>
    <row r="10" spans="1:10" ht="18" x14ac:dyDescent="0.2">
      <c r="A10" s="78">
        <v>5</v>
      </c>
      <c r="B10" s="78">
        <v>5</v>
      </c>
      <c r="C10" s="78">
        <v>88223420</v>
      </c>
      <c r="D10" s="78" t="s">
        <v>61</v>
      </c>
      <c r="E10" s="79">
        <v>1</v>
      </c>
      <c r="F10" s="79">
        <v>1</v>
      </c>
      <c r="G10" s="79">
        <v>0</v>
      </c>
      <c r="H10" s="79">
        <v>0</v>
      </c>
      <c r="I10" s="79">
        <v>0</v>
      </c>
      <c r="J10" s="79">
        <v>0</v>
      </c>
    </row>
    <row r="11" spans="1:10" ht="18" x14ac:dyDescent="0.2">
      <c r="A11" s="142">
        <v>6</v>
      </c>
      <c r="B11" s="78">
        <v>6</v>
      </c>
      <c r="C11" s="78">
        <v>32578530</v>
      </c>
      <c r="D11" s="78" t="s">
        <v>202</v>
      </c>
      <c r="E11" s="79">
        <v>7.1428571428631099E-2</v>
      </c>
      <c r="F11" s="79">
        <v>3.5714285714315598E-2</v>
      </c>
      <c r="G11" s="79">
        <v>0</v>
      </c>
      <c r="H11" s="79">
        <v>3.5714285714315598E-2</v>
      </c>
      <c r="I11" s="79">
        <v>0</v>
      </c>
      <c r="J11" s="79">
        <v>0</v>
      </c>
    </row>
    <row r="12" spans="1:10" ht="18" x14ac:dyDescent="0.2">
      <c r="A12" s="142"/>
      <c r="B12" s="78">
        <v>6</v>
      </c>
      <c r="C12" s="78">
        <v>32578530</v>
      </c>
      <c r="D12" s="78" t="s">
        <v>205</v>
      </c>
      <c r="E12" s="79">
        <v>3.5714285714245897E-2</v>
      </c>
      <c r="F12" s="79">
        <v>3.5714285714245897E-2</v>
      </c>
      <c r="G12" s="79">
        <v>0</v>
      </c>
      <c r="H12" s="79">
        <v>0</v>
      </c>
      <c r="I12" s="79">
        <v>0</v>
      </c>
      <c r="J12" s="79">
        <v>0</v>
      </c>
    </row>
    <row r="13" spans="1:10" ht="18" x14ac:dyDescent="0.2">
      <c r="A13" s="142"/>
      <c r="B13" s="78">
        <v>6</v>
      </c>
      <c r="C13" s="78">
        <v>32578530</v>
      </c>
      <c r="D13" s="78" t="s">
        <v>206</v>
      </c>
      <c r="E13" s="79">
        <v>3.5714285714245897E-2</v>
      </c>
      <c r="F13" s="79">
        <v>3.5714285714245897E-2</v>
      </c>
      <c r="G13" s="79">
        <v>0</v>
      </c>
      <c r="H13" s="79">
        <v>0</v>
      </c>
      <c r="I13" s="79">
        <v>0</v>
      </c>
      <c r="J13" s="79">
        <v>0</v>
      </c>
    </row>
    <row r="14" spans="1:10" ht="18" x14ac:dyDescent="0.2">
      <c r="A14" s="142"/>
      <c r="B14" s="78">
        <v>6</v>
      </c>
      <c r="C14" s="78">
        <v>32578530</v>
      </c>
      <c r="D14" s="78" t="s">
        <v>207</v>
      </c>
      <c r="E14" s="79">
        <v>7.1428571428631099E-2</v>
      </c>
      <c r="F14" s="79">
        <v>7.1428571428631099E-2</v>
      </c>
      <c r="G14" s="79">
        <v>0</v>
      </c>
      <c r="H14" s="79">
        <v>0</v>
      </c>
      <c r="I14" s="79">
        <v>0</v>
      </c>
      <c r="J14" s="79">
        <v>0</v>
      </c>
    </row>
    <row r="15" spans="1:10" ht="18" x14ac:dyDescent="0.2">
      <c r="A15" s="142"/>
      <c r="B15" s="78">
        <v>6</v>
      </c>
      <c r="C15" s="78">
        <v>32578530</v>
      </c>
      <c r="D15" s="78" t="s">
        <v>208</v>
      </c>
      <c r="E15" s="79">
        <v>3.5714285714245897E-2</v>
      </c>
      <c r="F15" s="79">
        <v>3.5714285714245897E-2</v>
      </c>
      <c r="G15" s="79">
        <v>0</v>
      </c>
      <c r="H15" s="79">
        <v>0</v>
      </c>
      <c r="I15" s="79">
        <v>0</v>
      </c>
      <c r="J15" s="79">
        <v>0</v>
      </c>
    </row>
    <row r="16" spans="1:10" ht="18" x14ac:dyDescent="0.2">
      <c r="A16" s="142"/>
      <c r="B16" s="78">
        <v>6</v>
      </c>
      <c r="C16" s="78">
        <v>32578530</v>
      </c>
      <c r="D16" s="78" t="s">
        <v>211</v>
      </c>
      <c r="E16" s="79">
        <v>3.5714285714245897E-2</v>
      </c>
      <c r="F16" s="79">
        <v>3.5714285714245897E-2</v>
      </c>
      <c r="G16" s="79">
        <v>0</v>
      </c>
      <c r="H16" s="79">
        <v>0</v>
      </c>
      <c r="I16" s="79">
        <v>0</v>
      </c>
      <c r="J16" s="79">
        <v>0</v>
      </c>
    </row>
    <row r="17" spans="1:10" ht="18" x14ac:dyDescent="0.2">
      <c r="A17" s="142"/>
      <c r="B17" s="78">
        <v>6</v>
      </c>
      <c r="C17" s="78">
        <v>32578530</v>
      </c>
      <c r="D17" s="78" t="s">
        <v>212</v>
      </c>
      <c r="E17" s="79">
        <v>3.5714285714245897E-2</v>
      </c>
      <c r="F17" s="79">
        <v>3.5714285714245897E-2</v>
      </c>
      <c r="G17" s="79">
        <v>0</v>
      </c>
      <c r="H17" s="79">
        <v>0</v>
      </c>
      <c r="I17" s="79">
        <v>0</v>
      </c>
      <c r="J17" s="79">
        <v>0</v>
      </c>
    </row>
    <row r="18" spans="1:10" ht="18" x14ac:dyDescent="0.2">
      <c r="A18" s="142"/>
      <c r="B18" s="78">
        <v>6</v>
      </c>
      <c r="C18" s="78">
        <v>32578530</v>
      </c>
      <c r="D18" s="78" t="s">
        <v>213</v>
      </c>
      <c r="E18" s="79">
        <v>3.5714285714245897E-2</v>
      </c>
      <c r="F18" s="79">
        <v>3.5714285714245897E-2</v>
      </c>
      <c r="G18" s="79">
        <v>0</v>
      </c>
      <c r="H18" s="79">
        <v>0</v>
      </c>
      <c r="I18" s="79">
        <v>0</v>
      </c>
      <c r="J18" s="79">
        <v>0</v>
      </c>
    </row>
    <row r="19" spans="1:10" ht="18" x14ac:dyDescent="0.2">
      <c r="A19" s="142"/>
      <c r="B19" s="78">
        <v>6</v>
      </c>
      <c r="C19" s="78">
        <v>32578530</v>
      </c>
      <c r="D19" s="78" t="s">
        <v>214</v>
      </c>
      <c r="E19" s="79">
        <v>7.1428571428631099E-2</v>
      </c>
      <c r="F19" s="79">
        <v>7.1428571428631099E-2</v>
      </c>
      <c r="G19" s="79">
        <v>0</v>
      </c>
      <c r="H19" s="79">
        <v>0</v>
      </c>
      <c r="I19" s="79">
        <v>0</v>
      </c>
      <c r="J19" s="79">
        <v>0</v>
      </c>
    </row>
    <row r="20" spans="1:10" ht="18" x14ac:dyDescent="0.2">
      <c r="A20" s="142"/>
      <c r="B20" s="78">
        <v>6</v>
      </c>
      <c r="C20" s="78">
        <v>32578530</v>
      </c>
      <c r="D20" s="78" t="s">
        <v>215</v>
      </c>
      <c r="E20" s="79">
        <v>3.5714285714245897E-2</v>
      </c>
      <c r="F20" s="79">
        <v>3.5714285714245897E-2</v>
      </c>
      <c r="G20" s="79">
        <v>0</v>
      </c>
      <c r="H20" s="79">
        <v>0</v>
      </c>
      <c r="I20" s="79">
        <v>0</v>
      </c>
      <c r="J20" s="79">
        <v>0</v>
      </c>
    </row>
    <row r="21" spans="1:10" ht="18" x14ac:dyDescent="0.2">
      <c r="A21" s="142"/>
      <c r="B21" s="78">
        <v>6</v>
      </c>
      <c r="C21" s="78">
        <v>32578530</v>
      </c>
      <c r="D21" s="78" t="s">
        <v>216</v>
      </c>
      <c r="E21" s="79">
        <v>7.1428571428631099E-2</v>
      </c>
      <c r="F21" s="79">
        <v>7.1428571428631099E-2</v>
      </c>
      <c r="G21" s="79">
        <v>0</v>
      </c>
      <c r="H21" s="79">
        <v>0</v>
      </c>
      <c r="I21" s="79">
        <v>0</v>
      </c>
      <c r="J21" s="79">
        <v>0</v>
      </c>
    </row>
    <row r="22" spans="1:10" ht="18" x14ac:dyDescent="0.2">
      <c r="A22" s="142"/>
      <c r="B22" s="78">
        <v>6</v>
      </c>
      <c r="C22" s="78">
        <v>32578530</v>
      </c>
      <c r="D22" s="78" t="s">
        <v>217</v>
      </c>
      <c r="E22" s="79">
        <v>3.5714285714245897E-2</v>
      </c>
      <c r="F22" s="79">
        <v>3.5714285714245897E-2</v>
      </c>
      <c r="G22" s="79">
        <v>0</v>
      </c>
      <c r="H22" s="79">
        <v>0</v>
      </c>
      <c r="I22" s="79">
        <v>0</v>
      </c>
      <c r="J22" s="79">
        <v>0</v>
      </c>
    </row>
    <row r="23" spans="1:10" ht="18" x14ac:dyDescent="0.2">
      <c r="A23" s="142"/>
      <c r="B23" s="78">
        <v>6</v>
      </c>
      <c r="C23" s="78">
        <v>32578530</v>
      </c>
      <c r="D23" s="78" t="s">
        <v>218</v>
      </c>
      <c r="E23" s="79">
        <v>7.1428571428631099E-2</v>
      </c>
      <c r="F23" s="79">
        <v>7.1428571428631099E-2</v>
      </c>
      <c r="G23" s="79">
        <v>0</v>
      </c>
      <c r="H23" s="79">
        <v>0</v>
      </c>
      <c r="I23" s="79">
        <v>0</v>
      </c>
      <c r="J23" s="79">
        <v>0</v>
      </c>
    </row>
    <row r="24" spans="1:10" ht="18" x14ac:dyDescent="0.2">
      <c r="A24" s="142"/>
      <c r="B24" s="78">
        <v>6</v>
      </c>
      <c r="C24" s="78">
        <v>32578530</v>
      </c>
      <c r="D24" s="78" t="s">
        <v>219</v>
      </c>
      <c r="E24" s="79">
        <v>7.1428571428631099E-2</v>
      </c>
      <c r="F24" s="79">
        <v>7.1428571428631099E-2</v>
      </c>
      <c r="G24" s="79">
        <v>0</v>
      </c>
      <c r="H24" s="79">
        <v>0</v>
      </c>
      <c r="I24" s="79">
        <v>0</v>
      </c>
      <c r="J24" s="79">
        <v>0</v>
      </c>
    </row>
    <row r="25" spans="1:10" ht="18" x14ac:dyDescent="0.2">
      <c r="A25" s="142"/>
      <c r="B25" s="78">
        <v>6</v>
      </c>
      <c r="C25" s="78">
        <v>32578530</v>
      </c>
      <c r="D25" s="78" t="s">
        <v>220</v>
      </c>
      <c r="E25" s="79">
        <v>7.1428571428631099E-2</v>
      </c>
      <c r="F25" s="79">
        <v>7.1428571428631099E-2</v>
      </c>
      <c r="G25" s="79">
        <v>0</v>
      </c>
      <c r="H25" s="79">
        <v>0</v>
      </c>
      <c r="I25" s="79">
        <v>0</v>
      </c>
      <c r="J25" s="79">
        <v>0</v>
      </c>
    </row>
    <row r="26" spans="1:10" ht="18" x14ac:dyDescent="0.2">
      <c r="A26" s="142"/>
      <c r="B26" s="78">
        <v>6</v>
      </c>
      <c r="C26" s="78">
        <v>32578530</v>
      </c>
      <c r="D26" s="78" t="s">
        <v>221</v>
      </c>
      <c r="E26" s="79">
        <v>7.1428571428631099E-2</v>
      </c>
      <c r="F26" s="79">
        <v>7.1428571428631099E-2</v>
      </c>
      <c r="G26" s="79">
        <v>0</v>
      </c>
      <c r="H26" s="79">
        <v>0</v>
      </c>
      <c r="I26" s="79">
        <v>0</v>
      </c>
      <c r="J26" s="79">
        <v>0</v>
      </c>
    </row>
    <row r="27" spans="1:10" ht="18" x14ac:dyDescent="0.2">
      <c r="A27" s="142"/>
      <c r="B27" s="78">
        <v>6</v>
      </c>
      <c r="C27" s="78">
        <v>32578530</v>
      </c>
      <c r="D27" s="78" t="s">
        <v>222</v>
      </c>
      <c r="E27" s="79">
        <v>3.5714285714245897E-2</v>
      </c>
      <c r="F27" s="79">
        <v>1.7857142857123001E-2</v>
      </c>
      <c r="G27" s="79">
        <v>0</v>
      </c>
      <c r="H27" s="79">
        <v>0</v>
      </c>
      <c r="I27" s="79">
        <v>0</v>
      </c>
      <c r="J27" s="79">
        <v>1.7857142857123001E-2</v>
      </c>
    </row>
    <row r="28" spans="1:10" ht="18" x14ac:dyDescent="0.2">
      <c r="A28" s="142"/>
      <c r="B28" s="78">
        <v>6</v>
      </c>
      <c r="C28" s="78">
        <v>32578530</v>
      </c>
      <c r="D28" s="78" t="s">
        <v>226</v>
      </c>
      <c r="E28" s="79">
        <v>3.5714285714245897E-2</v>
      </c>
      <c r="F28" s="79">
        <v>2.6785714285684398E-2</v>
      </c>
      <c r="G28" s="79">
        <v>0</v>
      </c>
      <c r="H28" s="79">
        <v>8.9285714285614794E-3</v>
      </c>
      <c r="I28" s="79">
        <v>0</v>
      </c>
      <c r="J28" s="79">
        <v>0</v>
      </c>
    </row>
    <row r="29" spans="1:10" ht="18" x14ac:dyDescent="0.2">
      <c r="A29" s="142"/>
      <c r="B29" s="78">
        <v>6</v>
      </c>
      <c r="C29" s="78">
        <v>32578530</v>
      </c>
      <c r="D29" s="78" t="s">
        <v>227</v>
      </c>
      <c r="E29" s="79">
        <v>3.5714285714245897E-2</v>
      </c>
      <c r="F29" s="79">
        <v>2.6785714285684398E-2</v>
      </c>
      <c r="G29" s="79">
        <v>0</v>
      </c>
      <c r="H29" s="79">
        <v>8.9285714285614794E-3</v>
      </c>
      <c r="I29" s="79">
        <v>0</v>
      </c>
      <c r="J29" s="79">
        <v>0</v>
      </c>
    </row>
    <row r="30" spans="1:10" ht="18" x14ac:dyDescent="0.2">
      <c r="A30" s="142"/>
      <c r="B30" s="78">
        <v>6</v>
      </c>
      <c r="C30" s="78">
        <v>32578530</v>
      </c>
      <c r="D30" s="78" t="s">
        <v>229</v>
      </c>
      <c r="E30" s="79">
        <v>3.5714285714245897E-2</v>
      </c>
      <c r="F30" s="79">
        <v>3.5714285714245897E-2</v>
      </c>
      <c r="G30" s="79">
        <v>0</v>
      </c>
      <c r="H30" s="79">
        <v>0</v>
      </c>
      <c r="I30" s="79">
        <v>0</v>
      </c>
      <c r="J30" s="79">
        <v>0</v>
      </c>
    </row>
    <row r="31" spans="1:10" ht="18" x14ac:dyDescent="0.2">
      <c r="A31" s="78">
        <v>7</v>
      </c>
      <c r="B31" s="78">
        <v>6</v>
      </c>
      <c r="C31" s="78">
        <v>47431284</v>
      </c>
      <c r="D31" s="78" t="s">
        <v>147</v>
      </c>
      <c r="E31" s="79">
        <v>1</v>
      </c>
      <c r="F31" s="79">
        <v>0</v>
      </c>
      <c r="G31" s="79">
        <v>0.33333333333333298</v>
      </c>
      <c r="H31" s="79">
        <v>0.66666666666666696</v>
      </c>
      <c r="I31" s="79">
        <v>0</v>
      </c>
      <c r="J31" s="79">
        <v>0</v>
      </c>
    </row>
    <row r="32" spans="1:10" ht="18" x14ac:dyDescent="0.2">
      <c r="A32" s="78">
        <v>8</v>
      </c>
      <c r="B32" s="78">
        <v>7</v>
      </c>
      <c r="C32" s="78">
        <v>37841534</v>
      </c>
      <c r="D32" s="78" t="s">
        <v>9</v>
      </c>
      <c r="E32" s="79">
        <v>1</v>
      </c>
      <c r="F32" s="79">
        <v>0</v>
      </c>
      <c r="G32" s="79">
        <v>0</v>
      </c>
      <c r="H32" s="79">
        <v>0</v>
      </c>
      <c r="I32" s="79">
        <v>0</v>
      </c>
      <c r="J32" s="79">
        <v>0</v>
      </c>
    </row>
    <row r="33" spans="1:10" ht="18" x14ac:dyDescent="0.2">
      <c r="A33" s="78">
        <v>9</v>
      </c>
      <c r="B33" s="78">
        <v>7</v>
      </c>
      <c r="C33" s="78">
        <v>100091795</v>
      </c>
      <c r="D33" s="78" t="s">
        <v>176</v>
      </c>
      <c r="E33" s="79">
        <v>1</v>
      </c>
      <c r="F33" s="79">
        <v>1</v>
      </c>
      <c r="G33" s="79">
        <v>0</v>
      </c>
      <c r="H33" s="79">
        <v>0</v>
      </c>
      <c r="I33" s="79">
        <v>0</v>
      </c>
      <c r="J33" s="79">
        <v>0</v>
      </c>
    </row>
    <row r="34" spans="1:10" ht="18" x14ac:dyDescent="0.2">
      <c r="A34" s="142">
        <v>10</v>
      </c>
      <c r="B34" s="78">
        <v>7</v>
      </c>
      <c r="C34" s="78">
        <v>143107876</v>
      </c>
      <c r="D34" s="78" t="s">
        <v>169</v>
      </c>
      <c r="E34" s="79">
        <v>0.66666666666666696</v>
      </c>
      <c r="F34" s="79">
        <v>0.22222222222222199</v>
      </c>
      <c r="G34" s="79">
        <v>0</v>
      </c>
      <c r="H34" s="79">
        <v>0.22222222222222199</v>
      </c>
      <c r="I34" s="79">
        <v>0</v>
      </c>
      <c r="J34" s="79">
        <v>0.22222222222222199</v>
      </c>
    </row>
    <row r="35" spans="1:10" ht="18" x14ac:dyDescent="0.2">
      <c r="A35" s="142"/>
      <c r="B35" s="78">
        <v>7</v>
      </c>
      <c r="C35" s="78">
        <v>143107876</v>
      </c>
      <c r="D35" s="78" t="s">
        <v>173</v>
      </c>
      <c r="E35" s="79">
        <v>0.33333333333333298</v>
      </c>
      <c r="F35" s="79">
        <v>0.33333333333333298</v>
      </c>
      <c r="G35" s="79">
        <v>0</v>
      </c>
      <c r="H35" s="79">
        <v>0</v>
      </c>
      <c r="I35" s="79">
        <v>0</v>
      </c>
      <c r="J35" s="79">
        <v>0</v>
      </c>
    </row>
    <row r="36" spans="1:10" ht="18" x14ac:dyDescent="0.2">
      <c r="A36" s="142">
        <v>11</v>
      </c>
      <c r="B36" s="78">
        <v>8</v>
      </c>
      <c r="C36" s="78">
        <v>27219987</v>
      </c>
      <c r="D36" s="78" t="s">
        <v>141</v>
      </c>
      <c r="E36" s="79">
        <v>0.25</v>
      </c>
      <c r="F36" s="79">
        <v>7.4999999999999997E-2</v>
      </c>
      <c r="G36" s="79">
        <v>7.4999999999999997E-2</v>
      </c>
      <c r="H36" s="79">
        <v>2.5000000000000001E-2</v>
      </c>
      <c r="I36" s="79">
        <v>7.4999999999999997E-2</v>
      </c>
      <c r="J36" s="79">
        <v>0</v>
      </c>
    </row>
    <row r="37" spans="1:10" ht="18" x14ac:dyDescent="0.2">
      <c r="A37" s="142"/>
      <c r="B37" s="78">
        <v>8</v>
      </c>
      <c r="C37" s="78">
        <v>27219987</v>
      </c>
      <c r="D37" s="78" t="s">
        <v>142</v>
      </c>
      <c r="E37" s="79">
        <v>0.125</v>
      </c>
      <c r="F37" s="79">
        <v>0</v>
      </c>
      <c r="G37" s="79">
        <v>0</v>
      </c>
      <c r="H37" s="79">
        <v>0</v>
      </c>
      <c r="I37" s="79">
        <v>0.125</v>
      </c>
      <c r="J37" s="79">
        <v>0</v>
      </c>
    </row>
    <row r="38" spans="1:10" ht="18" x14ac:dyDescent="0.2">
      <c r="A38" s="142"/>
      <c r="B38" s="78">
        <v>8</v>
      </c>
      <c r="C38" s="78">
        <v>27219987</v>
      </c>
      <c r="D38" s="78" t="s">
        <v>143</v>
      </c>
      <c r="E38" s="79">
        <v>0.25</v>
      </c>
      <c r="F38" s="79">
        <v>0.125</v>
      </c>
      <c r="G38" s="79">
        <v>0</v>
      </c>
      <c r="H38" s="79">
        <v>6.25E-2</v>
      </c>
      <c r="I38" s="79">
        <v>0</v>
      </c>
      <c r="J38" s="79">
        <v>6.25E-2</v>
      </c>
    </row>
    <row r="39" spans="1:10" ht="18" x14ac:dyDescent="0.2">
      <c r="A39" s="142"/>
      <c r="B39" s="78">
        <v>8</v>
      </c>
      <c r="C39" s="78">
        <v>27219987</v>
      </c>
      <c r="D39" s="78" t="s">
        <v>144</v>
      </c>
      <c r="E39" s="79">
        <v>0.25</v>
      </c>
      <c r="F39" s="79">
        <v>0</v>
      </c>
      <c r="G39" s="79">
        <v>0</v>
      </c>
      <c r="H39" s="79">
        <v>0.25</v>
      </c>
      <c r="I39" s="79">
        <v>0</v>
      </c>
      <c r="J39" s="79">
        <v>0</v>
      </c>
    </row>
    <row r="40" spans="1:10" ht="18" x14ac:dyDescent="0.2">
      <c r="A40" s="142"/>
      <c r="B40" s="78">
        <v>8</v>
      </c>
      <c r="C40" s="78">
        <v>27219987</v>
      </c>
      <c r="D40" s="78" t="s">
        <v>145</v>
      </c>
      <c r="E40" s="79">
        <v>0.125</v>
      </c>
      <c r="F40" s="79">
        <v>0.125</v>
      </c>
      <c r="G40" s="79">
        <v>0</v>
      </c>
      <c r="H40" s="79">
        <v>0</v>
      </c>
      <c r="I40" s="79">
        <v>0</v>
      </c>
      <c r="J40" s="79">
        <v>0</v>
      </c>
    </row>
    <row r="41" spans="1:10" ht="18" x14ac:dyDescent="0.2">
      <c r="A41" s="142">
        <v>12</v>
      </c>
      <c r="B41" s="78">
        <v>8</v>
      </c>
      <c r="C41" s="78">
        <v>27467686</v>
      </c>
      <c r="D41" s="78" t="s">
        <v>141</v>
      </c>
      <c r="E41" s="79">
        <v>0.33333333333333298</v>
      </c>
      <c r="F41" s="79">
        <v>0.1</v>
      </c>
      <c r="G41" s="79">
        <v>0.1</v>
      </c>
      <c r="H41" s="79">
        <v>3.3333333333333298E-2</v>
      </c>
      <c r="I41" s="79">
        <v>0.1</v>
      </c>
      <c r="J41" s="79">
        <v>0</v>
      </c>
    </row>
    <row r="42" spans="1:10" ht="18" x14ac:dyDescent="0.2">
      <c r="A42" s="142"/>
      <c r="B42" s="78">
        <v>8</v>
      </c>
      <c r="C42" s="78">
        <v>27467686</v>
      </c>
      <c r="D42" s="78" t="s">
        <v>142</v>
      </c>
      <c r="E42" s="79">
        <v>0.16666666666666699</v>
      </c>
      <c r="F42" s="79">
        <v>0</v>
      </c>
      <c r="G42" s="79">
        <v>0</v>
      </c>
      <c r="H42" s="79">
        <v>0</v>
      </c>
      <c r="I42" s="79">
        <v>0.16666666666666699</v>
      </c>
      <c r="J42" s="79">
        <v>0</v>
      </c>
    </row>
    <row r="43" spans="1:10" ht="18" x14ac:dyDescent="0.2">
      <c r="A43" s="142"/>
      <c r="B43" s="78">
        <v>8</v>
      </c>
      <c r="C43" s="78">
        <v>27467686</v>
      </c>
      <c r="D43" s="78" t="s">
        <v>143</v>
      </c>
      <c r="E43" s="79">
        <v>0.16666666666666699</v>
      </c>
      <c r="F43" s="79">
        <v>8.3333333333333301E-2</v>
      </c>
      <c r="G43" s="79">
        <v>0</v>
      </c>
      <c r="H43" s="79">
        <v>4.1666666666666699E-2</v>
      </c>
      <c r="I43" s="79">
        <v>0</v>
      </c>
      <c r="J43" s="79">
        <v>4.1666666666666699E-2</v>
      </c>
    </row>
    <row r="44" spans="1:10" ht="18" x14ac:dyDescent="0.2">
      <c r="A44" s="142"/>
      <c r="B44" s="78">
        <v>8</v>
      </c>
      <c r="C44" s="78">
        <v>27467686</v>
      </c>
      <c r="D44" s="78" t="s">
        <v>144</v>
      </c>
      <c r="E44" s="79">
        <v>0.16666666666666699</v>
      </c>
      <c r="F44" s="79">
        <v>0</v>
      </c>
      <c r="G44" s="79">
        <v>0</v>
      </c>
      <c r="H44" s="79">
        <v>0.16666666666666699</v>
      </c>
      <c r="I44" s="79">
        <v>0</v>
      </c>
      <c r="J44" s="79">
        <v>0</v>
      </c>
    </row>
    <row r="45" spans="1:10" ht="18" x14ac:dyDescent="0.2">
      <c r="A45" s="142"/>
      <c r="B45" s="78">
        <v>8</v>
      </c>
      <c r="C45" s="78">
        <v>27467686</v>
      </c>
      <c r="D45" s="78" t="s">
        <v>145</v>
      </c>
      <c r="E45" s="79">
        <v>0.16666666666666699</v>
      </c>
      <c r="F45" s="79">
        <v>0.16666666666666699</v>
      </c>
      <c r="G45" s="79">
        <v>0</v>
      </c>
      <c r="H45" s="79">
        <v>0</v>
      </c>
      <c r="I45" s="79">
        <v>0</v>
      </c>
      <c r="J45" s="79">
        <v>0</v>
      </c>
    </row>
    <row r="46" spans="1:10" ht="18" x14ac:dyDescent="0.2">
      <c r="A46" s="78">
        <v>13</v>
      </c>
      <c r="B46" s="78">
        <v>10</v>
      </c>
      <c r="C46" s="78">
        <v>11720308</v>
      </c>
      <c r="D46" s="78" t="s">
        <v>59</v>
      </c>
      <c r="E46" s="79">
        <v>1</v>
      </c>
      <c r="F46" s="79">
        <v>0</v>
      </c>
      <c r="G46" s="79">
        <v>0</v>
      </c>
      <c r="H46" s="79">
        <v>0</v>
      </c>
      <c r="I46" s="79">
        <v>0</v>
      </c>
      <c r="J46" s="79">
        <v>0</v>
      </c>
    </row>
    <row r="47" spans="1:10" ht="18" x14ac:dyDescent="0.2">
      <c r="A47" s="142">
        <v>14</v>
      </c>
      <c r="B47" s="78">
        <v>11</v>
      </c>
      <c r="C47" s="78">
        <v>47380340</v>
      </c>
      <c r="D47" s="78" t="s">
        <v>192</v>
      </c>
      <c r="E47" s="79">
        <v>0.5</v>
      </c>
      <c r="F47" s="79">
        <v>0.16666666666666699</v>
      </c>
      <c r="G47" s="79">
        <v>0</v>
      </c>
      <c r="H47" s="79">
        <v>0.16666666666666699</v>
      </c>
      <c r="I47" s="79">
        <v>0.16666666666666699</v>
      </c>
      <c r="J47" s="79">
        <v>0</v>
      </c>
    </row>
    <row r="48" spans="1:10" ht="18" x14ac:dyDescent="0.2">
      <c r="A48" s="142"/>
      <c r="B48" s="78">
        <v>11</v>
      </c>
      <c r="C48" s="78">
        <v>47380340</v>
      </c>
      <c r="D48" s="78" t="s">
        <v>195</v>
      </c>
      <c r="E48" s="79">
        <v>0.5</v>
      </c>
      <c r="F48" s="79">
        <v>0.375</v>
      </c>
      <c r="G48" s="79">
        <v>0</v>
      </c>
      <c r="H48" s="79">
        <v>0.125</v>
      </c>
      <c r="I48" s="79">
        <v>0</v>
      </c>
      <c r="J48" s="79">
        <v>0</v>
      </c>
    </row>
    <row r="49" spans="1:10" ht="18" x14ac:dyDescent="0.2">
      <c r="A49" s="142">
        <v>15</v>
      </c>
      <c r="B49" s="78">
        <v>11</v>
      </c>
      <c r="C49" s="78">
        <v>59936926</v>
      </c>
      <c r="D49" s="78" t="s">
        <v>150</v>
      </c>
      <c r="E49" s="79">
        <v>0.1</v>
      </c>
      <c r="F49" s="79">
        <v>0.1</v>
      </c>
      <c r="G49" s="79">
        <v>0</v>
      </c>
      <c r="H49" s="79">
        <v>0</v>
      </c>
      <c r="I49" s="79">
        <v>0</v>
      </c>
      <c r="J49" s="79">
        <v>0</v>
      </c>
    </row>
    <row r="50" spans="1:10" ht="18" x14ac:dyDescent="0.2">
      <c r="A50" s="142"/>
      <c r="B50" s="78">
        <v>11</v>
      </c>
      <c r="C50" s="78">
        <v>59936926</v>
      </c>
      <c r="D50" s="78" t="s">
        <v>151</v>
      </c>
      <c r="E50" s="79">
        <v>0.1</v>
      </c>
      <c r="F50" s="79">
        <v>0.1</v>
      </c>
      <c r="G50" s="79">
        <v>0</v>
      </c>
      <c r="H50" s="79">
        <v>0</v>
      </c>
      <c r="I50" s="79">
        <v>0</v>
      </c>
      <c r="J50" s="79">
        <v>0</v>
      </c>
    </row>
    <row r="51" spans="1:10" ht="18" x14ac:dyDescent="0.2">
      <c r="A51" s="142"/>
      <c r="B51" s="78">
        <v>11</v>
      </c>
      <c r="C51" s="78">
        <v>59936926</v>
      </c>
      <c r="D51" s="78" t="s">
        <v>152</v>
      </c>
      <c r="E51" s="79">
        <v>0.2</v>
      </c>
      <c r="F51" s="79">
        <v>0.2</v>
      </c>
      <c r="G51" s="79">
        <v>0</v>
      </c>
      <c r="H51" s="79">
        <v>0</v>
      </c>
      <c r="I51" s="79">
        <v>0</v>
      </c>
      <c r="J51" s="79">
        <v>0</v>
      </c>
    </row>
    <row r="52" spans="1:10" ht="18" x14ac:dyDescent="0.2">
      <c r="A52" s="142"/>
      <c r="B52" s="78">
        <v>11</v>
      </c>
      <c r="C52" s="78">
        <v>59936926</v>
      </c>
      <c r="D52" s="78" t="s">
        <v>153</v>
      </c>
      <c r="E52" s="79">
        <v>0.1</v>
      </c>
      <c r="F52" s="79">
        <v>0.1</v>
      </c>
      <c r="G52" s="79">
        <v>0</v>
      </c>
      <c r="H52" s="79">
        <v>0</v>
      </c>
      <c r="I52" s="79">
        <v>0</v>
      </c>
      <c r="J52" s="79">
        <v>0</v>
      </c>
    </row>
    <row r="53" spans="1:10" ht="18" x14ac:dyDescent="0.2">
      <c r="A53" s="142"/>
      <c r="B53" s="78">
        <v>11</v>
      </c>
      <c r="C53" s="78">
        <v>59936926</v>
      </c>
      <c r="D53" s="78" t="s">
        <v>154</v>
      </c>
      <c r="E53" s="79">
        <v>0.2</v>
      </c>
      <c r="F53" s="79">
        <v>0.2</v>
      </c>
      <c r="G53" s="79">
        <v>0</v>
      </c>
      <c r="H53" s="79">
        <v>0</v>
      </c>
      <c r="I53" s="79">
        <v>0</v>
      </c>
      <c r="J53" s="79">
        <v>0</v>
      </c>
    </row>
    <row r="54" spans="1:10" ht="18" x14ac:dyDescent="0.2">
      <c r="A54" s="142"/>
      <c r="B54" s="78">
        <v>11</v>
      </c>
      <c r="C54" s="78">
        <v>59936926</v>
      </c>
      <c r="D54" s="78" t="s">
        <v>155</v>
      </c>
      <c r="E54" s="79">
        <v>0.1</v>
      </c>
      <c r="F54" s="79">
        <v>0.1</v>
      </c>
      <c r="G54" s="79">
        <v>0</v>
      </c>
      <c r="H54" s="79">
        <v>0</v>
      </c>
      <c r="I54" s="79">
        <v>0</v>
      </c>
      <c r="J54" s="79">
        <v>0</v>
      </c>
    </row>
    <row r="55" spans="1:10" ht="18" x14ac:dyDescent="0.2">
      <c r="A55" s="142"/>
      <c r="B55" s="78">
        <v>11</v>
      </c>
      <c r="C55" s="78">
        <v>59936926</v>
      </c>
      <c r="D55" s="78" t="s">
        <v>156</v>
      </c>
      <c r="E55" s="79">
        <v>0.1</v>
      </c>
      <c r="F55" s="79">
        <v>0</v>
      </c>
      <c r="G55" s="79">
        <v>0</v>
      </c>
      <c r="H55" s="79">
        <v>0</v>
      </c>
      <c r="I55" s="79">
        <v>0.1</v>
      </c>
      <c r="J55" s="79">
        <v>0</v>
      </c>
    </row>
    <row r="56" spans="1:10" ht="18" x14ac:dyDescent="0.2">
      <c r="A56" s="142"/>
      <c r="B56" s="78">
        <v>11</v>
      </c>
      <c r="C56" s="78">
        <v>59936926</v>
      </c>
      <c r="D56" s="78" t="s">
        <v>157</v>
      </c>
      <c r="E56" s="79">
        <v>0.1</v>
      </c>
      <c r="F56" s="79">
        <v>0.1</v>
      </c>
      <c r="G56" s="79">
        <v>0</v>
      </c>
      <c r="H56" s="79">
        <v>0</v>
      </c>
      <c r="I56" s="79">
        <v>0</v>
      </c>
      <c r="J56" s="79">
        <v>0</v>
      </c>
    </row>
    <row r="57" spans="1:10" ht="18" x14ac:dyDescent="0.2">
      <c r="A57" s="78">
        <v>16</v>
      </c>
      <c r="B57" s="78">
        <v>11</v>
      </c>
      <c r="C57" s="78">
        <v>85868640</v>
      </c>
      <c r="D57" s="78" t="s">
        <v>166</v>
      </c>
      <c r="E57" s="79">
        <v>1</v>
      </c>
      <c r="F57" s="79">
        <v>0.16666666666666699</v>
      </c>
      <c r="G57" s="79">
        <v>0.5</v>
      </c>
      <c r="H57" s="79">
        <v>0.33333333333333298</v>
      </c>
      <c r="I57" s="79">
        <v>0</v>
      </c>
      <c r="J57" s="79">
        <v>0</v>
      </c>
    </row>
    <row r="58" spans="1:10" ht="18" x14ac:dyDescent="0.2">
      <c r="A58" s="78">
        <v>17</v>
      </c>
      <c r="B58" s="78">
        <v>11</v>
      </c>
      <c r="C58" s="78">
        <v>121435587</v>
      </c>
      <c r="D58" s="78" t="s">
        <v>1</v>
      </c>
      <c r="E58" s="79">
        <v>1</v>
      </c>
      <c r="F58" s="79">
        <v>0</v>
      </c>
      <c r="G58" s="79">
        <v>0.57142857142857095</v>
      </c>
      <c r="H58" s="79">
        <v>0.28571428571428598</v>
      </c>
      <c r="I58" s="79">
        <v>0.14285714285714299</v>
      </c>
      <c r="J58" s="79">
        <v>0</v>
      </c>
    </row>
    <row r="59" spans="1:10" ht="18" x14ac:dyDescent="0.2">
      <c r="A59" s="78">
        <v>18</v>
      </c>
      <c r="B59" s="78">
        <v>14</v>
      </c>
      <c r="C59" s="78">
        <v>53391680</v>
      </c>
      <c r="D59" s="78" t="s">
        <v>179</v>
      </c>
      <c r="E59" s="79">
        <v>1</v>
      </c>
      <c r="F59" s="79">
        <v>0.75</v>
      </c>
      <c r="G59" s="79">
        <v>0</v>
      </c>
      <c r="H59" s="79">
        <v>0.25</v>
      </c>
      <c r="I59" s="79">
        <v>0</v>
      </c>
      <c r="J59" s="79">
        <v>0</v>
      </c>
    </row>
    <row r="60" spans="1:10" ht="18" x14ac:dyDescent="0.2">
      <c r="A60" s="142">
        <v>19</v>
      </c>
      <c r="B60" s="78">
        <v>14</v>
      </c>
      <c r="C60" s="78">
        <v>92932828</v>
      </c>
      <c r="D60" s="78" t="s">
        <v>185</v>
      </c>
      <c r="E60" s="79">
        <v>0.33333333333333298</v>
      </c>
      <c r="F60" s="79">
        <v>0.33333333333333298</v>
      </c>
      <c r="G60" s="79">
        <v>0</v>
      </c>
      <c r="H60" s="79">
        <v>0</v>
      </c>
      <c r="I60" s="79">
        <v>0</v>
      </c>
      <c r="J60" s="79">
        <v>0</v>
      </c>
    </row>
    <row r="61" spans="1:10" ht="18" x14ac:dyDescent="0.2">
      <c r="A61" s="142"/>
      <c r="B61" s="78">
        <v>14</v>
      </c>
      <c r="C61" s="78">
        <v>92932828</v>
      </c>
      <c r="D61" s="78" t="s">
        <v>186</v>
      </c>
      <c r="E61" s="79">
        <v>0.66666666666666696</v>
      </c>
      <c r="F61" s="79">
        <v>0</v>
      </c>
      <c r="G61" s="79">
        <v>0</v>
      </c>
      <c r="H61" s="79">
        <v>0.66666666666666696</v>
      </c>
      <c r="I61" s="79">
        <v>0</v>
      </c>
      <c r="J61" s="79">
        <v>0</v>
      </c>
    </row>
    <row r="62" spans="1:10" ht="18" x14ac:dyDescent="0.2">
      <c r="A62" s="142">
        <v>20</v>
      </c>
      <c r="B62" s="78">
        <v>15</v>
      </c>
      <c r="C62" s="78">
        <v>59045774</v>
      </c>
      <c r="D62" s="78" t="s">
        <v>181</v>
      </c>
      <c r="E62" s="79">
        <v>0.66666666666666696</v>
      </c>
      <c r="F62" s="79">
        <v>0.22222222222222199</v>
      </c>
      <c r="G62" s="79">
        <v>0.44444444444444398</v>
      </c>
      <c r="H62" s="79">
        <v>0</v>
      </c>
      <c r="I62" s="79">
        <v>0</v>
      </c>
      <c r="J62" s="79">
        <v>0</v>
      </c>
    </row>
    <row r="63" spans="1:10" ht="18" x14ac:dyDescent="0.2">
      <c r="A63" s="142"/>
      <c r="B63" s="78">
        <v>15</v>
      </c>
      <c r="C63" s="78">
        <v>59045774</v>
      </c>
      <c r="D63" s="78" t="s">
        <v>183</v>
      </c>
      <c r="E63" s="79">
        <v>0.33333333333333298</v>
      </c>
      <c r="F63" s="79">
        <v>0.16666666666666699</v>
      </c>
      <c r="G63" s="79">
        <v>0</v>
      </c>
      <c r="H63" s="79">
        <v>0.16666666666666699</v>
      </c>
      <c r="I63" s="79">
        <v>0</v>
      </c>
      <c r="J63" s="79">
        <v>0</v>
      </c>
    </row>
    <row r="64" spans="1:10" ht="18" x14ac:dyDescent="0.2">
      <c r="A64" s="78">
        <v>21</v>
      </c>
      <c r="B64" s="78">
        <v>16</v>
      </c>
      <c r="C64" s="78">
        <v>19808163</v>
      </c>
      <c r="D64" s="78" t="s">
        <v>200</v>
      </c>
      <c r="E64" s="79">
        <v>1</v>
      </c>
      <c r="F64" s="79">
        <v>0.66666666666666696</v>
      </c>
      <c r="G64" s="79">
        <v>0</v>
      </c>
      <c r="H64" s="79">
        <v>0.33333333333333298</v>
      </c>
      <c r="I64" s="79">
        <v>0</v>
      </c>
      <c r="J64" s="79">
        <v>0</v>
      </c>
    </row>
    <row r="65" spans="1:10" ht="18" x14ac:dyDescent="0.2">
      <c r="A65" s="78">
        <v>22</v>
      </c>
      <c r="B65" s="78">
        <v>16</v>
      </c>
      <c r="C65" s="78">
        <v>81942028</v>
      </c>
      <c r="D65" s="78" t="s">
        <v>0</v>
      </c>
      <c r="E65" s="79">
        <v>1</v>
      </c>
      <c r="F65" s="79">
        <v>0.6</v>
      </c>
      <c r="G65" s="79">
        <v>0</v>
      </c>
      <c r="H65" s="79">
        <v>0.4</v>
      </c>
      <c r="I65" s="79">
        <v>0</v>
      </c>
      <c r="J65" s="79">
        <v>0</v>
      </c>
    </row>
    <row r="66" spans="1:10" ht="18" x14ac:dyDescent="0.2">
      <c r="A66" s="78">
        <v>23</v>
      </c>
      <c r="B66" s="78">
        <v>17</v>
      </c>
      <c r="C66" s="78">
        <v>44353222</v>
      </c>
      <c r="D66" s="78" t="s">
        <v>10</v>
      </c>
      <c r="E66" s="79">
        <v>1</v>
      </c>
      <c r="F66" s="79">
        <v>0</v>
      </c>
      <c r="G66" s="79">
        <v>0</v>
      </c>
      <c r="H66" s="79">
        <v>0</v>
      </c>
      <c r="I66" s="79">
        <v>0</v>
      </c>
      <c r="J66" s="79">
        <v>0</v>
      </c>
    </row>
    <row r="67" spans="1:10" ht="18" x14ac:dyDescent="0.2">
      <c r="A67" s="142">
        <v>24</v>
      </c>
      <c r="B67" s="78">
        <v>17</v>
      </c>
      <c r="C67" s="78">
        <v>61538148</v>
      </c>
      <c r="D67" s="78" t="s">
        <v>174</v>
      </c>
      <c r="E67" s="79">
        <v>0.5</v>
      </c>
      <c r="F67" s="79">
        <v>0.5</v>
      </c>
      <c r="G67" s="79">
        <v>0</v>
      </c>
      <c r="H67" s="79">
        <v>0</v>
      </c>
      <c r="I67" s="79">
        <v>0</v>
      </c>
      <c r="J67" s="79">
        <v>0</v>
      </c>
    </row>
    <row r="68" spans="1:10" ht="18" x14ac:dyDescent="0.2">
      <c r="A68" s="142"/>
      <c r="B68" s="78">
        <v>17</v>
      </c>
      <c r="C68" s="78">
        <v>61538148</v>
      </c>
      <c r="D68" s="78" t="s">
        <v>175</v>
      </c>
      <c r="E68" s="79">
        <v>0.5</v>
      </c>
      <c r="F68" s="79">
        <v>0.375</v>
      </c>
      <c r="G68" s="79">
        <v>0</v>
      </c>
      <c r="H68" s="79">
        <v>0.125</v>
      </c>
      <c r="I68" s="79">
        <v>0</v>
      </c>
      <c r="J68" s="79">
        <v>0</v>
      </c>
    </row>
    <row r="69" spans="1:10" ht="18" x14ac:dyDescent="0.2">
      <c r="A69" s="78">
        <v>25</v>
      </c>
      <c r="B69" s="78">
        <v>19</v>
      </c>
      <c r="C69" s="78">
        <v>1056492</v>
      </c>
      <c r="D69" s="78" t="s">
        <v>149</v>
      </c>
      <c r="E69" s="79">
        <v>1</v>
      </c>
      <c r="F69" s="79">
        <v>0.11111111111111099</v>
      </c>
      <c r="G69" s="79">
        <v>0.44444444444444398</v>
      </c>
      <c r="H69" s="79">
        <v>0.11111111111111099</v>
      </c>
      <c r="I69" s="79">
        <v>0.33333333333333298</v>
      </c>
      <c r="J69" s="79">
        <v>0</v>
      </c>
    </row>
    <row r="70" spans="1:10" ht="18" x14ac:dyDescent="0.2">
      <c r="A70" s="78">
        <v>26</v>
      </c>
      <c r="B70" s="78">
        <v>19</v>
      </c>
      <c r="C70" s="78">
        <v>45411941</v>
      </c>
      <c r="D70" s="78" t="s">
        <v>36</v>
      </c>
      <c r="E70" s="79">
        <v>1</v>
      </c>
      <c r="F70" s="79">
        <v>0.22222222222222199</v>
      </c>
      <c r="G70" s="79">
        <v>0.33333333333333298</v>
      </c>
      <c r="H70" s="79">
        <v>0.22222222222222199</v>
      </c>
      <c r="I70" s="79">
        <v>0.22222222222222199</v>
      </c>
      <c r="J70" s="79">
        <v>0</v>
      </c>
    </row>
    <row r="71" spans="1:10" ht="18" x14ac:dyDescent="0.2">
      <c r="A71" s="78">
        <v>27</v>
      </c>
      <c r="B71" s="78">
        <v>19</v>
      </c>
      <c r="C71" s="78">
        <v>45412079</v>
      </c>
      <c r="D71" s="78" t="s">
        <v>36</v>
      </c>
      <c r="E71" s="79">
        <v>1</v>
      </c>
      <c r="F71" s="79">
        <v>0.22222222222222199</v>
      </c>
      <c r="G71" s="79">
        <v>0.33333333333333298</v>
      </c>
      <c r="H71" s="79">
        <v>0.22222222222222199</v>
      </c>
      <c r="I71" s="79">
        <v>0.22222222222222199</v>
      </c>
      <c r="J71" s="79">
        <v>0</v>
      </c>
    </row>
    <row r="72" spans="1:10" ht="18" x14ac:dyDescent="0.2">
      <c r="A72" s="78">
        <v>28</v>
      </c>
      <c r="B72" s="78">
        <v>20</v>
      </c>
      <c r="C72" s="78">
        <v>54997568</v>
      </c>
      <c r="D72" s="78" t="s">
        <v>161</v>
      </c>
      <c r="E72" s="79">
        <v>1</v>
      </c>
      <c r="F72" s="79">
        <v>0</v>
      </c>
      <c r="G72" s="79">
        <v>0</v>
      </c>
      <c r="H72" s="79">
        <v>0</v>
      </c>
      <c r="I72" s="79">
        <v>0</v>
      </c>
      <c r="J72" s="79">
        <v>0</v>
      </c>
    </row>
    <row r="73" spans="1:10" ht="18" x14ac:dyDescent="0.2">
      <c r="A73" s="78">
        <v>29</v>
      </c>
      <c r="B73" s="78">
        <v>21</v>
      </c>
      <c r="C73" s="78">
        <v>28156856</v>
      </c>
      <c r="D73" s="78" t="s">
        <v>643</v>
      </c>
      <c r="E73" s="79">
        <v>1</v>
      </c>
      <c r="F73" s="79">
        <v>0</v>
      </c>
      <c r="G73" s="79">
        <v>0</v>
      </c>
      <c r="H73" s="79">
        <v>0</v>
      </c>
      <c r="I73" s="79">
        <v>0</v>
      </c>
      <c r="J73" s="79">
        <v>0</v>
      </c>
    </row>
  </sheetData>
  <mergeCells count="17">
    <mergeCell ref="A34:A35"/>
    <mergeCell ref="A3:A4"/>
    <mergeCell ref="B3:B4"/>
    <mergeCell ref="C3:C4"/>
    <mergeCell ref="D3:D4"/>
    <mergeCell ref="E3:E4"/>
    <mergeCell ref="F3:J3"/>
    <mergeCell ref="A1:J2"/>
    <mergeCell ref="A6:A7"/>
    <mergeCell ref="A11:A30"/>
    <mergeCell ref="A67:A68"/>
    <mergeCell ref="A36:A40"/>
    <mergeCell ref="A41:A45"/>
    <mergeCell ref="A47:A48"/>
    <mergeCell ref="A49:A56"/>
    <mergeCell ref="A60:A61"/>
    <mergeCell ref="A62:A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Table S1</vt:lpstr>
      <vt:lpstr>Table S2</vt:lpstr>
      <vt:lpstr>Table S3</vt:lpstr>
      <vt:lpstr>Table S4</vt:lpstr>
      <vt:lpstr>Table S5</vt:lpstr>
      <vt:lpstr>Table S6</vt:lpstr>
      <vt:lpstr>Table S7</vt:lpstr>
      <vt:lpstr>Table S8</vt:lpstr>
      <vt:lpstr>Table S9</vt:lpstr>
      <vt:lpstr>Table S10</vt:lpstr>
      <vt:lpstr>Table S11</vt:lpstr>
      <vt:lpstr>Table S12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Niccolò Tesi</dc:creator>
  <cp:lastModifiedBy>Microsoft Office User</cp:lastModifiedBy>
  <dcterms:created xsi:type="dcterms:W3CDTF">2019-05-13T13:10:23Z</dcterms:created>
  <dcterms:modified xsi:type="dcterms:W3CDTF">2020-06-16T10:34:38Z</dcterms:modified>
</cp:coreProperties>
</file>