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aespejo/Downloads/"/>
    </mc:Choice>
  </mc:AlternateContent>
  <xr:revisionPtr revIDLastSave="0" documentId="13_ncr:1_{FFCEDEEA-F792-E648-8522-86F815B98129}" xr6:coauthVersionLast="47" xr6:coauthVersionMax="47" xr10:uidLastSave="{00000000-0000-0000-0000-000000000000}"/>
  <bookViews>
    <workbookView xWindow="0" yWindow="500" windowWidth="28800" windowHeight="16360" activeTab="1" xr2:uid="{489F2B3E-7DCC-4D92-8D77-FD2639230F7B}"/>
  </bookViews>
  <sheets>
    <sheet name="Question 1" sheetId="3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5" i="2" s="1"/>
  <c r="B13" i="2"/>
  <c r="Y16" i="2"/>
  <c r="W14" i="2" s="1"/>
  <c r="U16" i="2" s="1"/>
  <c r="S18" i="2" s="1"/>
  <c r="U24" i="2"/>
  <c r="U20" i="2"/>
  <c r="S22" i="2" s="1"/>
  <c r="W26" i="2"/>
  <c r="W22" i="2"/>
  <c r="W18" i="2"/>
  <c r="O15" i="2"/>
  <c r="O14" i="2"/>
  <c r="Y28" i="2"/>
  <c r="Y24" i="2"/>
  <c r="Y20" i="2"/>
  <c r="Y12" i="2"/>
  <c r="Y11" i="2"/>
  <c r="I7" i="2"/>
  <c r="E11" i="3"/>
  <c r="G9" i="2" l="1"/>
  <c r="G13" i="2"/>
  <c r="Q20" i="2"/>
  <c r="E11" i="2" l="1"/>
  <c r="I15" i="2" l="1"/>
  <c r="I11" i="2"/>
  <c r="O13" i="2"/>
  <c r="Y23" i="2" l="1"/>
  <c r="Y19" i="2"/>
  <c r="W21" i="2"/>
  <c r="Y15" i="2"/>
  <c r="W17" i="2"/>
  <c r="U19" i="2"/>
  <c r="Y27" i="2"/>
  <c r="W25" i="2"/>
  <c r="U23" i="2"/>
  <c r="S21" i="2"/>
  <c r="W13" i="2"/>
  <c r="U15" i="2"/>
  <c r="S17" i="2"/>
  <c r="Q19" i="2"/>
  <c r="I14" i="2"/>
  <c r="I10" i="2"/>
  <c r="I6" i="2"/>
  <c r="G12" i="2"/>
  <c r="G8" i="2"/>
</calcChain>
</file>

<file path=xl/sharedStrings.xml><?xml version="1.0" encoding="utf-8"?>
<sst xmlns="http://schemas.openxmlformats.org/spreadsheetml/2006/main" count="45" uniqueCount="30">
  <si>
    <t>S_0</t>
  </si>
  <si>
    <t>u</t>
  </si>
  <si>
    <t xml:space="preserve">d </t>
  </si>
  <si>
    <t>Inputs</t>
  </si>
  <si>
    <t>Strike</t>
  </si>
  <si>
    <t>r</t>
  </si>
  <si>
    <t>1-period in year</t>
  </si>
  <si>
    <t>Expiry in years</t>
  </si>
  <si>
    <t>2-Periods Binomial Tree</t>
  </si>
  <si>
    <t>4-periods Binomial Tree</t>
  </si>
  <si>
    <t>1-period discount</t>
  </si>
  <si>
    <t>P</t>
  </si>
  <si>
    <t>1 - P</t>
  </si>
  <si>
    <t>Put</t>
  </si>
  <si>
    <t>n = 0</t>
  </si>
  <si>
    <t>n = 1</t>
  </si>
  <si>
    <t>n = 2</t>
  </si>
  <si>
    <t>n = 3</t>
  </si>
  <si>
    <t>n = 4</t>
  </si>
  <si>
    <t>S0</t>
  </si>
  <si>
    <t>T</t>
  </si>
  <si>
    <t>c</t>
  </si>
  <si>
    <t>K</t>
  </si>
  <si>
    <t>The price of a non-dividend paying stock is $19 and the price of a three-month European call option</t>
  </si>
  <si>
    <t xml:space="preserve"> on the stock with a strike price of $20 is $1. The risk-free rate is 4% per annum. What is the price of</t>
  </si>
  <si>
    <t>a three-month European put option with a strike price of $20?</t>
  </si>
  <si>
    <t>𝑐 + 𝐾𝑒^(−𝑟𝑇) = 𝑝 + 𝑆0</t>
  </si>
  <si>
    <t>Answer</t>
  </si>
  <si>
    <t>Calculate your answer here</t>
  </si>
  <si>
    <t>1-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</si>
</sst>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9" fontId="2" fillId="2" borderId="0" xfId="1" applyFont="1" applyFill="1"/>
    <xf numFmtId="0" fontId="2" fillId="3" borderId="0" xfId="0" applyFont="1" applyFill="1"/>
    <xf numFmtId="164" fontId="0" fillId="3" borderId="0" xfId="0" applyNumberFormat="1" applyFill="1"/>
    <xf numFmtId="1" fontId="2" fillId="2" borderId="0" xfId="1" applyNumberFormat="1" applyFont="1" applyFill="1"/>
    <xf numFmtId="2" fontId="2" fillId="2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2" fontId="0" fillId="0" borderId="0" xfId="0" applyNumberFormat="1"/>
    <xf numFmtId="8" fontId="0" fillId="0" borderId="0" xfId="0" applyNumberFormat="1"/>
    <xf numFmtId="44" fontId="0" fillId="0" borderId="0" xfId="2" applyFont="1"/>
    <xf numFmtId="0" fontId="0" fillId="4" borderId="0" xfId="0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22860</xdr:rowOff>
    </xdr:from>
    <xdr:to>
      <xdr:col>6</xdr:col>
      <xdr:colOff>36195</xdr:colOff>
      <xdr:row>9</xdr:row>
      <xdr:rowOff>156210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A3DA47-610E-464C-9FCF-C40C424DD41A}"/>
            </a:ext>
          </a:extLst>
        </xdr:cNvPr>
        <xdr:cNvCxnSpPr/>
      </xdr:nvCxnSpPr>
      <xdr:spPr>
        <a:xfrm flipV="1">
          <a:off x="4305300" y="148590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38100</xdr:rowOff>
    </xdr:from>
    <xdr:to>
      <xdr:col>8</xdr:col>
      <xdr:colOff>28575</xdr:colOff>
      <xdr:row>11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2482C7-9B13-42C5-B8B1-015685294402}"/>
            </a:ext>
          </a:extLst>
        </xdr:cNvPr>
        <xdr:cNvCxnSpPr/>
      </xdr:nvCxnSpPr>
      <xdr:spPr>
        <a:xfrm flipV="1">
          <a:off x="5516880" y="186690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15240</xdr:rowOff>
    </xdr:from>
    <xdr:to>
      <xdr:col>8</xdr:col>
      <xdr:colOff>28575</xdr:colOff>
      <xdr:row>7</xdr:row>
      <xdr:rowOff>148590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F03BB1C-3F61-47E3-AA84-2084C356F3B1}"/>
            </a:ext>
          </a:extLst>
        </xdr:cNvPr>
        <xdr:cNvCxnSpPr/>
      </xdr:nvCxnSpPr>
      <xdr:spPr>
        <a:xfrm flipV="1">
          <a:off x="5516880" y="111252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12</xdr:row>
      <xdr:rowOff>7620</xdr:rowOff>
    </xdr:from>
    <xdr:to>
      <xdr:col>8</xdr:col>
      <xdr:colOff>5715</xdr:colOff>
      <xdr:row>14</xdr:row>
      <xdr:rowOff>45720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86C0002-6CC4-4953-8B29-536FF0347CC7}"/>
            </a:ext>
          </a:extLst>
        </xdr:cNvPr>
        <xdr:cNvCxnSpPr/>
      </xdr:nvCxnSpPr>
      <xdr:spPr>
        <a:xfrm>
          <a:off x="5494020" y="220218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10</xdr:row>
      <xdr:rowOff>7620</xdr:rowOff>
    </xdr:from>
    <xdr:to>
      <xdr:col>6</xdr:col>
      <xdr:colOff>5715</xdr:colOff>
      <xdr:row>12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751EA0-C982-4428-AA9D-E227669253BB}"/>
            </a:ext>
          </a:extLst>
        </xdr:cNvPr>
        <xdr:cNvCxnSpPr/>
      </xdr:nvCxnSpPr>
      <xdr:spPr>
        <a:xfrm>
          <a:off x="4274820" y="183642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7</xdr:row>
      <xdr:rowOff>167640</xdr:rowOff>
    </xdr:from>
    <xdr:to>
      <xdr:col>8</xdr:col>
      <xdr:colOff>13335</xdr:colOff>
      <xdr:row>10</xdr:row>
      <xdr:rowOff>22860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907D80-224C-4810-9106-38BB16B6D26E}"/>
            </a:ext>
          </a:extLst>
        </xdr:cNvPr>
        <xdr:cNvCxnSpPr/>
      </xdr:nvCxnSpPr>
      <xdr:spPr>
        <a:xfrm>
          <a:off x="5501640" y="144780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17</xdr:row>
      <xdr:rowOff>30480</xdr:rowOff>
    </xdr:from>
    <xdr:to>
      <xdr:col>18</xdr:col>
      <xdr:colOff>20955</xdr:colOff>
      <xdr:row>18</xdr:row>
      <xdr:rowOff>163830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21D27B1-3161-48E0-82D1-03259C5C46B4}"/>
            </a:ext>
          </a:extLst>
        </xdr:cNvPr>
        <xdr:cNvCxnSpPr/>
      </xdr:nvCxnSpPr>
      <xdr:spPr>
        <a:xfrm flipV="1">
          <a:off x="12809220" y="313944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15</xdr:row>
      <xdr:rowOff>30480</xdr:rowOff>
    </xdr:from>
    <xdr:to>
      <xdr:col>20</xdr:col>
      <xdr:colOff>28575</xdr:colOff>
      <xdr:row>16</xdr:row>
      <xdr:rowOff>163830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9A6A98-25A4-4B59-95DC-429943A8905D}"/>
            </a:ext>
          </a:extLst>
        </xdr:cNvPr>
        <xdr:cNvCxnSpPr/>
      </xdr:nvCxnSpPr>
      <xdr:spPr>
        <a:xfrm flipV="1">
          <a:off x="14036040" y="277368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13</xdr:row>
      <xdr:rowOff>38100</xdr:rowOff>
    </xdr:from>
    <xdr:to>
      <xdr:col>22</xdr:col>
      <xdr:colOff>13335</xdr:colOff>
      <xdr:row>14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E026169-134D-4134-913D-41727E4D6FF9}"/>
            </a:ext>
          </a:extLst>
        </xdr:cNvPr>
        <xdr:cNvCxnSpPr/>
      </xdr:nvCxnSpPr>
      <xdr:spPr>
        <a:xfrm flipV="1">
          <a:off x="15240000" y="241554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601980</xdr:colOff>
      <xdr:row>11</xdr:row>
      <xdr:rowOff>7620</xdr:rowOff>
    </xdr:from>
    <xdr:to>
      <xdr:col>24</xdr:col>
      <xdr:colOff>20955</xdr:colOff>
      <xdr:row>12</xdr:row>
      <xdr:rowOff>140970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BCF1713-6578-4E87-8651-04951237C41D}"/>
            </a:ext>
          </a:extLst>
        </xdr:cNvPr>
        <xdr:cNvCxnSpPr/>
      </xdr:nvCxnSpPr>
      <xdr:spPr>
        <a:xfrm flipV="1">
          <a:off x="16466820" y="201930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601980</xdr:colOff>
      <xdr:row>19</xdr:row>
      <xdr:rowOff>30480</xdr:rowOff>
    </xdr:from>
    <xdr:to>
      <xdr:col>20</xdr:col>
      <xdr:colOff>20955</xdr:colOff>
      <xdr:row>20</xdr:row>
      <xdr:rowOff>163830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7178B86-1BF3-4EED-B497-AED3F51EB910}"/>
            </a:ext>
          </a:extLst>
        </xdr:cNvPr>
        <xdr:cNvCxnSpPr/>
      </xdr:nvCxnSpPr>
      <xdr:spPr>
        <a:xfrm flipV="1">
          <a:off x="14028420" y="350520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</xdr:colOff>
      <xdr:row>16</xdr:row>
      <xdr:rowOff>167640</xdr:rowOff>
    </xdr:from>
    <xdr:to>
      <xdr:col>22</xdr:col>
      <xdr:colOff>43815</xdr:colOff>
      <xdr:row>18</xdr:row>
      <xdr:rowOff>118110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094DA5E-721B-4F76-BA65-6BB1BD9ACDE6}"/>
            </a:ext>
          </a:extLst>
        </xdr:cNvPr>
        <xdr:cNvCxnSpPr/>
      </xdr:nvCxnSpPr>
      <xdr:spPr>
        <a:xfrm flipV="1">
          <a:off x="15270480" y="309372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15</xdr:row>
      <xdr:rowOff>7620</xdr:rowOff>
    </xdr:from>
    <xdr:to>
      <xdr:col>24</xdr:col>
      <xdr:colOff>36195</xdr:colOff>
      <xdr:row>16</xdr:row>
      <xdr:rowOff>140970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FE62674-F06A-4B3A-B5A2-CB200D84B91B}"/>
            </a:ext>
          </a:extLst>
        </xdr:cNvPr>
        <xdr:cNvCxnSpPr/>
      </xdr:nvCxnSpPr>
      <xdr:spPr>
        <a:xfrm flipV="1">
          <a:off x="16482060" y="275082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21</xdr:row>
      <xdr:rowOff>30480</xdr:rowOff>
    </xdr:from>
    <xdr:to>
      <xdr:col>22</xdr:col>
      <xdr:colOff>13335</xdr:colOff>
      <xdr:row>22</xdr:row>
      <xdr:rowOff>163830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B6D7052-330E-4F4B-AD46-CEFF636D1259}"/>
            </a:ext>
          </a:extLst>
        </xdr:cNvPr>
        <xdr:cNvCxnSpPr/>
      </xdr:nvCxnSpPr>
      <xdr:spPr>
        <a:xfrm flipV="1">
          <a:off x="15240000" y="387096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594360</xdr:colOff>
      <xdr:row>23</xdr:row>
      <xdr:rowOff>30480</xdr:rowOff>
    </xdr:from>
    <xdr:to>
      <xdr:col>24</xdr:col>
      <xdr:colOff>13335</xdr:colOff>
      <xdr:row>24</xdr:row>
      <xdr:rowOff>163830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07E8CC9-88F4-41E4-8234-AA149D98E9DD}"/>
            </a:ext>
          </a:extLst>
        </xdr:cNvPr>
        <xdr:cNvCxnSpPr/>
      </xdr:nvCxnSpPr>
      <xdr:spPr>
        <a:xfrm flipV="1">
          <a:off x="16459200" y="423672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586740</xdr:colOff>
      <xdr:row>19</xdr:row>
      <xdr:rowOff>22860</xdr:rowOff>
    </xdr:from>
    <xdr:to>
      <xdr:col>24</xdr:col>
      <xdr:colOff>5715</xdr:colOff>
      <xdr:row>20</xdr:row>
      <xdr:rowOff>156210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477CA2B-CEDC-485A-87B9-569DEE048E43}"/>
            </a:ext>
          </a:extLst>
        </xdr:cNvPr>
        <xdr:cNvCxnSpPr/>
      </xdr:nvCxnSpPr>
      <xdr:spPr>
        <a:xfrm flipV="1">
          <a:off x="16451580" y="3497580"/>
          <a:ext cx="638175" cy="3162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18</xdr:row>
      <xdr:rowOff>175260</xdr:rowOff>
    </xdr:from>
    <xdr:to>
      <xdr:col>17</xdr:col>
      <xdr:colOff>607695</xdr:colOff>
      <xdr:row>21</xdr:row>
      <xdr:rowOff>30480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CDDE85-314D-4519-B355-DCFE5D194F28}"/>
            </a:ext>
          </a:extLst>
        </xdr:cNvPr>
        <xdr:cNvCxnSpPr/>
      </xdr:nvCxnSpPr>
      <xdr:spPr>
        <a:xfrm>
          <a:off x="12786360" y="346710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594360</xdr:colOff>
      <xdr:row>16</xdr:row>
      <xdr:rowOff>160020</xdr:rowOff>
    </xdr:from>
    <xdr:to>
      <xdr:col>20</xdr:col>
      <xdr:colOff>13335</xdr:colOff>
      <xdr:row>19</xdr:row>
      <xdr:rowOff>15240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38BFD36-EBD5-4E03-9E8F-FE417874DBBA}"/>
            </a:ext>
          </a:extLst>
        </xdr:cNvPr>
        <xdr:cNvCxnSpPr/>
      </xdr:nvCxnSpPr>
      <xdr:spPr>
        <a:xfrm>
          <a:off x="14020800" y="308610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579120</xdr:colOff>
      <xdr:row>20</xdr:row>
      <xdr:rowOff>167640</xdr:rowOff>
    </xdr:from>
    <xdr:to>
      <xdr:col>19</xdr:col>
      <xdr:colOff>607695</xdr:colOff>
      <xdr:row>23</xdr:row>
      <xdr:rowOff>22860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053A4DE-52CE-468F-904A-83A886DDAB76}"/>
            </a:ext>
          </a:extLst>
        </xdr:cNvPr>
        <xdr:cNvCxnSpPr/>
      </xdr:nvCxnSpPr>
      <xdr:spPr>
        <a:xfrm>
          <a:off x="14005560" y="382524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160020</xdr:rowOff>
    </xdr:from>
    <xdr:to>
      <xdr:col>22</xdr:col>
      <xdr:colOff>28575</xdr:colOff>
      <xdr:row>25</xdr:row>
      <xdr:rowOff>15240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8041407-0436-4827-BB84-78382880670F}"/>
            </a:ext>
          </a:extLst>
        </xdr:cNvPr>
        <xdr:cNvCxnSpPr/>
      </xdr:nvCxnSpPr>
      <xdr:spPr>
        <a:xfrm>
          <a:off x="15255240" y="418338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579120</xdr:colOff>
      <xdr:row>24</xdr:row>
      <xdr:rowOff>175260</xdr:rowOff>
    </xdr:from>
    <xdr:to>
      <xdr:col>23</xdr:col>
      <xdr:colOff>607695</xdr:colOff>
      <xdr:row>27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50CF139-09B7-4C9E-B5FA-E54CF172F019}"/>
            </a:ext>
          </a:extLst>
        </xdr:cNvPr>
        <xdr:cNvCxnSpPr/>
      </xdr:nvCxnSpPr>
      <xdr:spPr>
        <a:xfrm>
          <a:off x="16443960" y="456438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594360</xdr:colOff>
      <xdr:row>16</xdr:row>
      <xdr:rowOff>152400</xdr:rowOff>
    </xdr:from>
    <xdr:to>
      <xdr:col>24</xdr:col>
      <xdr:colOff>13335</xdr:colOff>
      <xdr:row>19</xdr:row>
      <xdr:rowOff>7620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2538CA-E749-46A4-8D43-745259710F7E}"/>
            </a:ext>
          </a:extLst>
        </xdr:cNvPr>
        <xdr:cNvCxnSpPr/>
      </xdr:nvCxnSpPr>
      <xdr:spPr>
        <a:xfrm>
          <a:off x="16459200" y="307848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14</xdr:row>
      <xdr:rowOff>175260</xdr:rowOff>
    </xdr:from>
    <xdr:to>
      <xdr:col>22</xdr:col>
      <xdr:colOff>13335</xdr:colOff>
      <xdr:row>17</xdr:row>
      <xdr:rowOff>30480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0388A87-29ED-493F-9BFC-3EF1737CA0D6}"/>
            </a:ext>
          </a:extLst>
        </xdr:cNvPr>
        <xdr:cNvCxnSpPr/>
      </xdr:nvCxnSpPr>
      <xdr:spPr>
        <a:xfrm>
          <a:off x="15240000" y="273558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</xdr:colOff>
      <xdr:row>12</xdr:row>
      <xdr:rowOff>144780</xdr:rowOff>
    </xdr:from>
    <xdr:to>
      <xdr:col>24</xdr:col>
      <xdr:colOff>51435</xdr:colOff>
      <xdr:row>15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10F4BF7-30EC-4DD6-8E9D-24024DF4B956}"/>
            </a:ext>
          </a:extLst>
        </xdr:cNvPr>
        <xdr:cNvCxnSpPr/>
      </xdr:nvCxnSpPr>
      <xdr:spPr>
        <a:xfrm>
          <a:off x="16497300" y="233934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601980</xdr:colOff>
      <xdr:row>20</xdr:row>
      <xdr:rowOff>152400</xdr:rowOff>
    </xdr:from>
    <xdr:to>
      <xdr:col>24</xdr:col>
      <xdr:colOff>20955</xdr:colOff>
      <xdr:row>23</xdr:row>
      <xdr:rowOff>7620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58D8CBB-264C-4BE8-AE1F-53FEACD6E07D}"/>
            </a:ext>
          </a:extLst>
        </xdr:cNvPr>
        <xdr:cNvCxnSpPr/>
      </xdr:nvCxnSpPr>
      <xdr:spPr>
        <a:xfrm>
          <a:off x="16466820" y="381000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</xdr:colOff>
      <xdr:row>18</xdr:row>
      <xdr:rowOff>137160</xdr:rowOff>
    </xdr:from>
    <xdr:to>
      <xdr:col>22</xdr:col>
      <xdr:colOff>43815</xdr:colOff>
      <xdr:row>20</xdr:row>
      <xdr:rowOff>175260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D96698B-3531-4931-8604-CE493AEF2FC0}"/>
            </a:ext>
          </a:extLst>
        </xdr:cNvPr>
        <xdr:cNvCxnSpPr/>
      </xdr:nvCxnSpPr>
      <xdr:spPr>
        <a:xfrm>
          <a:off x="15270480" y="3429000"/>
          <a:ext cx="638175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59AC-FC83-41FC-A743-F0B589FBB5F4}">
  <dimension ref="A3:F13"/>
  <sheetViews>
    <sheetView workbookViewId="0">
      <selection activeCell="D11" sqref="D11"/>
    </sheetView>
  </sheetViews>
  <sheetFormatPr baseColWidth="10" defaultColWidth="8.83203125" defaultRowHeight="15" x14ac:dyDescent="0.2"/>
  <cols>
    <col min="2" max="2" width="9.5" bestFit="1" customWidth="1"/>
  </cols>
  <sheetData>
    <row r="3" spans="1:6" x14ac:dyDescent="0.2">
      <c r="A3" t="s">
        <v>22</v>
      </c>
      <c r="B3">
        <v>20</v>
      </c>
      <c r="E3" t="s">
        <v>23</v>
      </c>
    </row>
    <row r="4" spans="1:6" x14ac:dyDescent="0.2">
      <c r="A4" t="s">
        <v>21</v>
      </c>
      <c r="B4">
        <v>1</v>
      </c>
      <c r="E4" t="s">
        <v>24</v>
      </c>
    </row>
    <row r="5" spans="1:6" x14ac:dyDescent="0.2">
      <c r="A5" t="s">
        <v>19</v>
      </c>
      <c r="B5">
        <v>19</v>
      </c>
      <c r="E5" t="s">
        <v>25</v>
      </c>
    </row>
    <row r="6" spans="1:6" x14ac:dyDescent="0.2">
      <c r="A6" t="s">
        <v>5</v>
      </c>
      <c r="B6">
        <v>0.04</v>
      </c>
    </row>
    <row r="7" spans="1:6" x14ac:dyDescent="0.2">
      <c r="A7" t="s">
        <v>20</v>
      </c>
      <c r="B7">
        <v>0.25</v>
      </c>
      <c r="E7" t="s">
        <v>26</v>
      </c>
    </row>
    <row r="8" spans="1:6" x14ac:dyDescent="0.2">
      <c r="B8" s="10"/>
    </row>
    <row r="9" spans="1:6" x14ac:dyDescent="0.2">
      <c r="B9" s="11"/>
      <c r="D9" t="s">
        <v>27</v>
      </c>
      <c r="E9" s="14" t="s">
        <v>28</v>
      </c>
    </row>
    <row r="11" spans="1:6" x14ac:dyDescent="0.2">
      <c r="E11">
        <f>B4 + B3* EXP(-B6*B7) - B5</f>
        <v>1.800996674983363</v>
      </c>
    </row>
    <row r="13" spans="1:6" x14ac:dyDescent="0.2">
      <c r="E13" s="12"/>
      <c r="F1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42F4-11C5-4145-9855-AD9A8BAD77C0}">
  <dimension ref="A2:Y30"/>
  <sheetViews>
    <sheetView tabSelected="1" topLeftCell="H1" workbookViewId="0">
      <selection activeCell="B21" sqref="B21"/>
    </sheetView>
  </sheetViews>
  <sheetFormatPr baseColWidth="10" defaultColWidth="8.83203125" defaultRowHeight="15" x14ac:dyDescent="0.2"/>
  <cols>
    <col min="1" max="1" width="15.1640625" bestFit="1" customWidth="1"/>
    <col min="2" max="2" width="24" bestFit="1" customWidth="1"/>
    <col min="14" max="14" width="15.1640625" bestFit="1" customWidth="1"/>
    <col min="15" max="15" width="20.33203125" bestFit="1" customWidth="1"/>
  </cols>
  <sheetData>
    <row r="2" spans="1:25" x14ac:dyDescent="0.2">
      <c r="D2" t="s">
        <v>8</v>
      </c>
      <c r="Q2" t="s">
        <v>9</v>
      </c>
    </row>
    <row r="5" spans="1:25" x14ac:dyDescent="0.2">
      <c r="A5" t="s">
        <v>3</v>
      </c>
      <c r="E5" t="s">
        <v>13</v>
      </c>
      <c r="N5" t="s">
        <v>3</v>
      </c>
      <c r="Q5" t="s">
        <v>13</v>
      </c>
    </row>
    <row r="6" spans="1:25" x14ac:dyDescent="0.2">
      <c r="A6" s="3" t="s">
        <v>0</v>
      </c>
      <c r="B6" s="3">
        <v>50</v>
      </c>
      <c r="I6" s="1">
        <f xml:space="preserve"> G8 * B7</f>
        <v>72</v>
      </c>
      <c r="N6" s="3" t="s">
        <v>0</v>
      </c>
      <c r="O6" s="3">
        <v>50</v>
      </c>
    </row>
    <row r="7" spans="1:25" x14ac:dyDescent="0.2">
      <c r="A7" s="3" t="s">
        <v>1</v>
      </c>
      <c r="B7" s="4">
        <v>1.2</v>
      </c>
      <c r="I7" s="2">
        <f>MAX($B$9-$I6, 0)</f>
        <v>0</v>
      </c>
      <c r="N7" s="3" t="s">
        <v>1</v>
      </c>
      <c r="O7" s="4">
        <v>1.2</v>
      </c>
    </row>
    <row r="8" spans="1:25" x14ac:dyDescent="0.2">
      <c r="A8" s="3" t="s">
        <v>2</v>
      </c>
      <c r="B8" s="4">
        <v>0.8</v>
      </c>
      <c r="G8" s="1">
        <f>E10 * B7</f>
        <v>60</v>
      </c>
      <c r="N8" s="3" t="s">
        <v>2</v>
      </c>
      <c r="O8" s="4">
        <v>0.8</v>
      </c>
    </row>
    <row r="9" spans="1:25" x14ac:dyDescent="0.2">
      <c r="A9" s="3" t="s">
        <v>4</v>
      </c>
      <c r="B9" s="3">
        <v>52</v>
      </c>
      <c r="G9" s="2">
        <f>$B$13*($B$14*I7+$B$15*I11)</f>
        <v>1.4147530940085673</v>
      </c>
      <c r="N9" s="3" t="s">
        <v>4</v>
      </c>
      <c r="O9" s="3">
        <v>52</v>
      </c>
    </row>
    <row r="10" spans="1:25" x14ac:dyDescent="0.2">
      <c r="A10" s="3" t="s">
        <v>5</v>
      </c>
      <c r="B10" s="4">
        <v>0.05</v>
      </c>
      <c r="E10" s="1">
        <v>50</v>
      </c>
      <c r="I10" s="1">
        <f xml:space="preserve"> G12 *B7</f>
        <v>48</v>
      </c>
      <c r="N10" s="3" t="s">
        <v>5</v>
      </c>
      <c r="O10" s="4">
        <v>0.05</v>
      </c>
    </row>
    <row r="11" spans="1:25" x14ac:dyDescent="0.2">
      <c r="A11" s="3" t="s">
        <v>7</v>
      </c>
      <c r="B11" s="7">
        <v>2</v>
      </c>
      <c r="E11" s="2">
        <f>$B$13*($B$14*G9+$B$15*G13)</f>
        <v>4.1926542806038585</v>
      </c>
      <c r="I11" s="2">
        <f>MAX($B$9-$I10, 0)</f>
        <v>4</v>
      </c>
      <c r="N11" s="3" t="s">
        <v>7</v>
      </c>
      <c r="O11" s="7">
        <v>2</v>
      </c>
      <c r="Y11" s="1">
        <f>W13 * O7</f>
        <v>103.67999999999999</v>
      </c>
    </row>
    <row r="12" spans="1:25" x14ac:dyDescent="0.2">
      <c r="A12" s="3" t="s">
        <v>6</v>
      </c>
      <c r="B12" s="3">
        <v>1</v>
      </c>
      <c r="G12" s="1">
        <f>B8 * E10</f>
        <v>40</v>
      </c>
      <c r="N12" s="3" t="s">
        <v>6</v>
      </c>
      <c r="O12" s="8">
        <v>0.5</v>
      </c>
      <c r="Y12" s="15">
        <f>MAX($O$9-$Y11, 0)</f>
        <v>0</v>
      </c>
    </row>
    <row r="13" spans="1:25" x14ac:dyDescent="0.2">
      <c r="A13" s="9" t="s">
        <v>10</v>
      </c>
      <c r="B13" s="6">
        <f>EXP(-B10 * B12)</f>
        <v>0.95122942450071402</v>
      </c>
      <c r="G13" s="2">
        <f>$B$13*($B$14*I11+$B$15*I15)</f>
        <v>9.4639300740371262</v>
      </c>
      <c r="N13" s="5" t="s">
        <v>10</v>
      </c>
      <c r="O13" s="6">
        <f>EXP(-O10 * O12)</f>
        <v>0.97530991202833262</v>
      </c>
      <c r="W13" s="1">
        <f>U15 *O7</f>
        <v>86.399999999999991</v>
      </c>
    </row>
    <row r="14" spans="1:25" x14ac:dyDescent="0.2">
      <c r="A14" s="5" t="s">
        <v>11</v>
      </c>
      <c r="B14" s="6">
        <f>(EXP(B12*B10)-B8)/(B7-B8)</f>
        <v>0.62817774094006029</v>
      </c>
      <c r="I14" s="1">
        <f>G12 *B8</f>
        <v>32</v>
      </c>
      <c r="N14" s="5" t="s">
        <v>11</v>
      </c>
      <c r="O14" s="6">
        <f>(EXP((O12)*O10)-O8)/(O7-O8)</f>
        <v>0.56328780131107214</v>
      </c>
      <c r="W14" s="2">
        <f>$O$13*($O$14*Y12+$O$15*Y16)</f>
        <v>0</v>
      </c>
    </row>
    <row r="15" spans="1:25" x14ac:dyDescent="0.2">
      <c r="A15" s="5" t="s">
        <v>12</v>
      </c>
      <c r="B15" s="6">
        <f xml:space="preserve"> 1- B14</f>
        <v>0.37182225905993971</v>
      </c>
      <c r="I15" s="2">
        <f>MAX($B$9-$I14, 0)</f>
        <v>20</v>
      </c>
      <c r="N15" s="5" t="s">
        <v>29</v>
      </c>
      <c r="O15" s="6">
        <f>1 - O14</f>
        <v>0.43671219868892786</v>
      </c>
      <c r="U15" s="1">
        <f xml:space="preserve"> S17 *O7</f>
        <v>72</v>
      </c>
      <c r="Y15" s="1">
        <f xml:space="preserve"> W17 *O7</f>
        <v>69.11999999999999</v>
      </c>
    </row>
    <row r="16" spans="1:25" x14ac:dyDescent="0.2">
      <c r="U16" s="2">
        <f>$O$13*($O$14*W14+$O$15*W18)</f>
        <v>1.0739835492821015</v>
      </c>
      <c r="Y16" s="2">
        <f>MAX($O$9-$Y15, 0)</f>
        <v>0</v>
      </c>
    </row>
    <row r="17" spans="5:25" x14ac:dyDescent="0.2">
      <c r="E17" t="s">
        <v>14</v>
      </c>
      <c r="G17" t="s">
        <v>15</v>
      </c>
      <c r="I17" t="s">
        <v>16</v>
      </c>
      <c r="S17" s="1">
        <f>Q19*O7</f>
        <v>60</v>
      </c>
      <c r="W17" s="1">
        <f xml:space="preserve"> U19 * O7</f>
        <v>57.599999999999994</v>
      </c>
    </row>
    <row r="18" spans="5:25" x14ac:dyDescent="0.2">
      <c r="S18" s="2">
        <f>$O$13*($O$14*U16+$O$15*U20)</f>
        <v>3.4143926638164941</v>
      </c>
      <c r="W18" s="2">
        <f>$O$13*($O$14*Y16+$O$15*Y20)</f>
        <v>2.5215040376231888</v>
      </c>
    </row>
    <row r="19" spans="5:25" x14ac:dyDescent="0.2">
      <c r="Q19" s="1">
        <f>O6</f>
        <v>50</v>
      </c>
      <c r="U19" s="1">
        <f xml:space="preserve"> S21 *O7</f>
        <v>48</v>
      </c>
      <c r="Y19" s="1">
        <f xml:space="preserve"> W21 * O7</f>
        <v>46.08</v>
      </c>
    </row>
    <row r="20" spans="5:25" x14ac:dyDescent="0.2">
      <c r="Q20" s="2">
        <f>$O$13*($O$14*S18+$O$15*S22)</f>
        <v>6.5956898821196992</v>
      </c>
      <c r="U20" s="2">
        <f>$O$13*($O$14*W18+$O$15*W22)</f>
        <v>6.6310641245954693</v>
      </c>
      <c r="Y20" s="2">
        <f>MAX($O$9-$Y19, 0)</f>
        <v>5.9200000000000017</v>
      </c>
    </row>
    <row r="21" spans="5:25" x14ac:dyDescent="0.2">
      <c r="S21" s="1">
        <f>Q19 *O8</f>
        <v>40</v>
      </c>
      <c r="W21" s="1">
        <f xml:space="preserve"> U23 * O7</f>
        <v>38.4</v>
      </c>
    </row>
    <row r="22" spans="5:25" x14ac:dyDescent="0.2">
      <c r="S22" s="2">
        <f>$O$13*($O$14*U20+$O$15*U24)</f>
        <v>11.081382302903284</v>
      </c>
      <c r="W22" s="2">
        <f>$O$13*($O$14*Y20+$O$15*Y24)</f>
        <v>12.316115425473297</v>
      </c>
    </row>
    <row r="23" spans="5:25" x14ac:dyDescent="0.2">
      <c r="U23" s="1">
        <f>S21 * O8</f>
        <v>32</v>
      </c>
      <c r="Y23" s="1">
        <f xml:space="preserve"> W25 * O7</f>
        <v>30.72</v>
      </c>
    </row>
    <row r="24" spans="5:25" x14ac:dyDescent="0.2">
      <c r="U24" s="2">
        <f>$O$13*($O$14*W22+$O$15*W26)</f>
        <v>17.463930074037126</v>
      </c>
      <c r="Y24" s="2">
        <f>MAX($O$9-$Y23, 0)</f>
        <v>21.28</v>
      </c>
    </row>
    <row r="25" spans="5:25" x14ac:dyDescent="0.2">
      <c r="W25" s="1">
        <f xml:space="preserve"> U23 *O8</f>
        <v>25.6</v>
      </c>
    </row>
    <row r="26" spans="5:25" x14ac:dyDescent="0.2">
      <c r="W26" s="2">
        <f>$O$13*($O$14*Y24+$O$15*Y28)</f>
        <v>25.116115425473296</v>
      </c>
    </row>
    <row r="27" spans="5:25" x14ac:dyDescent="0.2">
      <c r="Y27" s="1">
        <f xml:space="preserve"> W25 *O8</f>
        <v>20.480000000000004</v>
      </c>
    </row>
    <row r="28" spans="5:25" x14ac:dyDescent="0.2">
      <c r="Y28" s="2">
        <f>MAX($O$9-$Y27, 0)</f>
        <v>31.519999999999996</v>
      </c>
    </row>
    <row r="30" spans="5:25" x14ac:dyDescent="0.2">
      <c r="Q30" t="s">
        <v>14</v>
      </c>
      <c r="S30" t="s">
        <v>15</v>
      </c>
      <c r="U30" t="s">
        <v>16</v>
      </c>
      <c r="W30" t="s">
        <v>17</v>
      </c>
      <c r="Y30" t="s">
        <v>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Pang</dc:creator>
  <cp:lastModifiedBy>Microsoft Office User</cp:lastModifiedBy>
  <dcterms:created xsi:type="dcterms:W3CDTF">2021-03-06T23:33:32Z</dcterms:created>
  <dcterms:modified xsi:type="dcterms:W3CDTF">2021-06-28T22:15:49Z</dcterms:modified>
</cp:coreProperties>
</file>