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jacob\Documents\Programming Projects\InterpolationDraping\InterpolationDraping\Supreme System Blue Book\"/>
    </mc:Choice>
  </mc:AlternateContent>
  <xr:revisionPtr revIDLastSave="0" documentId="13_ncr:1_{7FF55316-63B9-4E81-9980-F8301AD65738}" xr6:coauthVersionLast="47" xr6:coauthVersionMax="47" xr10:uidLastSave="{00000000-0000-0000-0000-000000000000}"/>
  <bookViews>
    <workbookView xWindow="0" yWindow="0" windowWidth="23040" windowHeight="12936" activeTab="3" xr2:uid="{00000000-000D-0000-FFFF-FFFF00000000}"/>
  </bookViews>
  <sheets>
    <sheet name="Home" sheetId="1" r:id="rId1"/>
    <sheet name="Select Pattern" sheetId="6" r:id="rId2"/>
    <sheet name="Output" sheetId="2" r:id="rId3"/>
    <sheet name="Coat Equations" sheetId="4" r:id="rId4"/>
    <sheet name="Other Logic" sheetId="5" r:id="rId5"/>
  </sheets>
  <definedNames>
    <definedName name="Measurements1">Home!$B$23:$C$31</definedName>
    <definedName name="MeasurementsCoats">Home!$B$51:$C$52</definedName>
    <definedName name="ROUNDEIGHTH" comment="Rounds an in. measurement to nearest eighth">_xlfn.LAMBDA(_xlpm.α,(ROUND(_xlpm.α*8,0)/8))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7" i="1" l="1" a="1"/>
  <c r="F27" i="1" s="1"/>
  <c r="F26" i="1"/>
  <c r="B2" i="5" a="1"/>
  <c r="B2" i="5" s="1"/>
  <c r="F25" i="1"/>
  <c r="A2" i="4" a="1"/>
  <c r="A2" i="4" s="1"/>
  <c r="M623" i="6" a="1"/>
  <c r="M623" i="6"/>
  <c r="K623" i="6" a="1"/>
  <c r="K623" i="6" s="1"/>
  <c r="L623" i="6" s="1" a="1"/>
  <c r="L623" i="6" s="1"/>
  <c r="I623" i="6" a="1"/>
  <c r="I623" i="6" s="1"/>
  <c r="J623" i="6" s="1" a="1"/>
  <c r="J623" i="6" s="1"/>
  <c r="H623" i="6" a="1"/>
  <c r="H623" i="6" s="1"/>
  <c r="M50" i="4" l="1"/>
  <c r="B26" i="4" s="1"/>
  <c r="M49" i="4"/>
  <c r="O26" i="4"/>
  <c r="M48" i="4"/>
  <c r="M29" i="4"/>
  <c r="O29" i="4"/>
  <c r="E5" i="4"/>
  <c r="N29" i="4" l="1"/>
  <c r="N28" i="4"/>
  <c r="L53" i="4"/>
  <c r="L54" i="4" s="1"/>
  <c r="L55" i="4" s="1"/>
  <c r="L51" i="4"/>
  <c r="L52" i="4" s="1"/>
  <c r="O28" i="4"/>
  <c r="M28" i="4"/>
  <c r="N27" i="4"/>
  <c r="M46" i="4"/>
  <c r="M47" i="4" s="1"/>
  <c r="L56" i="4"/>
  <c r="L57" i="4" s="1"/>
  <c r="M57" i="4" l="1"/>
  <c r="M54" i="4"/>
  <c r="M51" i="4"/>
  <c r="M53" i="4"/>
  <c r="M52" i="4"/>
  <c r="M55" i="4"/>
  <c r="M56"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Jacob</author>
  </authors>
  <commentList>
    <comment ref="F27" authorId="0" shapeId="0" xr:uid="{7517368F-A0AF-4C2E-A9B7-97333AAE68DA}">
      <text>
        <r>
          <rPr>
            <b/>
            <sz val="9"/>
            <color indexed="81"/>
            <rFont val="Tahoma"/>
            <family val="2"/>
          </rPr>
          <t>Jacob:</t>
        </r>
        <r>
          <rPr>
            <sz val="9"/>
            <color indexed="81"/>
            <rFont val="Tahoma"/>
            <family val="2"/>
          </rPr>
          <t xml:space="preserve">
Uses Lambda function
"ROUNDEIGHTH" to round to nearest eighth</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<sst xmlns="http://schemas.openxmlformats.org/spreadsheetml/2006/main" count="250" uniqueCount="203">
  <si>
    <t>Document Source: Link</t>
  </si>
  <si>
    <t>Book Details:</t>
  </si>
  <si>
    <t>Control Points</t>
  </si>
  <si>
    <t>x</t>
  </si>
  <si>
    <t>y</t>
  </si>
  <si>
    <t>Name</t>
  </si>
  <si>
    <t>Connections</t>
  </si>
  <si>
    <t>User Inputs</t>
  </si>
  <si>
    <t>Length of Coat</t>
  </si>
  <si>
    <t>Width of Back</t>
  </si>
  <si>
    <t>Breast</t>
  </si>
  <si>
    <t>Waist</t>
  </si>
  <si>
    <t>Seat</t>
  </si>
  <si>
    <t>Sleeve Length</t>
  </si>
  <si>
    <t>Height</t>
  </si>
  <si>
    <t>Weight</t>
  </si>
  <si>
    <t>Regulation Sack Coat</t>
  </si>
  <si>
    <t>How to Use</t>
  </si>
  <si>
    <t>Frock Coats</t>
  </si>
  <si>
    <t>Sack Coats</t>
  </si>
  <si>
    <t>Outlines</t>
  </si>
  <si>
    <t>Sack Coat (Corpulent)</t>
  </si>
  <si>
    <t>Sack Coat (Exaggerated)</t>
  </si>
  <si>
    <t>Three Button Frock Coat</t>
  </si>
  <si>
    <t>Double Breasted Frock Coat</t>
  </si>
  <si>
    <t>Frock Coat (Corpulent)</t>
  </si>
  <si>
    <t>Frock Coat (Stout)</t>
  </si>
  <si>
    <t>Measurements:</t>
  </si>
  <si>
    <t>Shoulders</t>
  </si>
  <si>
    <t>Shoulder Blades</t>
  </si>
  <si>
    <t>Sloping to Model to Square</t>
  </si>
  <si>
    <t>Large to Model to Small</t>
  </si>
  <si>
    <t>Stooping to Model to Erect</t>
  </si>
  <si>
    <t>Overall, this is an attempt to do the math for the book automatically. The burden is on the user to pick the correct designs, although warnings may be provided.
This will be a work in progress, and an interpreted reading of the book. I advise someone repeatedly check the machine, especially with untested figures in the equation. 
 - Jacob Jones</t>
  </si>
  <si>
    <t>Posture</t>
  </si>
  <si>
    <t>Head Position</t>
  </si>
  <si>
    <t>Neck Length</t>
  </si>
  <si>
    <t>Forward to Model to Backward</t>
  </si>
  <si>
    <t>Long to Model to Short</t>
  </si>
  <si>
    <t>Slope of Shoulder</t>
  </si>
  <si>
    <t>Depth of Scye</t>
  </si>
  <si>
    <t>Waist Length</t>
  </si>
  <si>
    <t>Length to Seat</t>
  </si>
  <si>
    <t>Blade Measure</t>
  </si>
  <si>
    <t>Front Measure</t>
  </si>
  <si>
    <t>Strap Measure</t>
  </si>
  <si>
    <t>Over Shoulder Measure</t>
  </si>
  <si>
    <t># Notes</t>
  </si>
  <si>
    <t>Mainly so that exaggerations and other modification can use another indicator</t>
  </si>
  <si>
    <t>Also, r as reference</t>
  </si>
  <si>
    <t>rA, rB, rC</t>
  </si>
  <si>
    <t>Sleeves</t>
  </si>
  <si>
    <t>Hunchback</t>
  </si>
  <si>
    <t>Overcoats</t>
  </si>
  <si>
    <t>Inverness</t>
  </si>
  <si>
    <t>Evening Dress</t>
  </si>
  <si>
    <t>Full Dress Coat</t>
  </si>
  <si>
    <t>Tuxedo or Dinner Coat</t>
  </si>
  <si>
    <t>Cassock</t>
  </si>
  <si>
    <t>Coats</t>
  </si>
  <si>
    <t>Vests</t>
  </si>
  <si>
    <t>Incline</t>
  </si>
  <si>
    <t>Vest Particulars</t>
  </si>
  <si>
    <t>Opening</t>
  </si>
  <si>
    <t>Full Length</t>
  </si>
  <si>
    <t>Exaggerations</t>
  </si>
  <si>
    <t>Stout</t>
  </si>
  <si>
    <t>Double Breasted Vest With Separate Lapel</t>
  </si>
  <si>
    <t>Full Dress Vest</t>
  </si>
  <si>
    <t>Notch Collar Vest for Corpulent Figure</t>
  </si>
  <si>
    <t>Clerical Vest</t>
  </si>
  <si>
    <t>Trousers</t>
  </si>
  <si>
    <t>Length to Side</t>
  </si>
  <si>
    <t>Sleeve Particulars</t>
  </si>
  <si>
    <t>Armhole circumference</t>
  </si>
  <si>
    <t>Armpit to hand</t>
  </si>
  <si>
    <t>Trouser Particulars</t>
  </si>
  <si>
    <t>Outside seam</t>
  </si>
  <si>
    <t>Inseam</t>
  </si>
  <si>
    <t>Knee</t>
  </si>
  <si>
    <t>Bottom</t>
  </si>
  <si>
    <t>Proportionate Trousers</t>
  </si>
  <si>
    <t>Peg Top</t>
  </si>
  <si>
    <t>Dress</t>
  </si>
  <si>
    <t>Corpulent</t>
  </si>
  <si>
    <t>Long Front</t>
  </si>
  <si>
    <t>Short Front</t>
  </si>
  <si>
    <t xml:space="preserve">Open </t>
  </si>
  <si>
    <t>Closed</t>
  </si>
  <si>
    <t>Large Seat</t>
  </si>
  <si>
    <t>Flat Seat</t>
  </si>
  <si>
    <t>Bow Leg</t>
  </si>
  <si>
    <t>Knock Knee</t>
  </si>
  <si>
    <t># Overall Variations</t>
  </si>
  <si>
    <t>Knickers w Cuff Attached</t>
  </si>
  <si>
    <t>Riding Breeches</t>
  </si>
  <si>
    <t>Spring Bottom Trousers</t>
  </si>
  <si>
    <t>Broad Falls</t>
  </si>
  <si>
    <t>Split Falls</t>
  </si>
  <si>
    <t>Over Gaiters</t>
  </si>
  <si>
    <t>Leggings</t>
  </si>
  <si>
    <t>Coat Particulars</t>
  </si>
  <si>
    <t>Fashionable waist</t>
  </si>
  <si>
    <t>Capes</t>
  </si>
  <si>
    <t>Military Uniforms and Sporting Costumes</t>
  </si>
  <si>
    <t>Clerical Chaplain and Kight Templar Coat</t>
  </si>
  <si>
    <t>Regular and Military</t>
  </si>
  <si>
    <t>Coachman's Coat</t>
  </si>
  <si>
    <t>Footman's Coat</t>
  </si>
  <si>
    <t>Automobile Coat</t>
  </si>
  <si>
    <t>Chauffeur's Sack Coat</t>
  </si>
  <si>
    <t>Policemen's Blouse</t>
  </si>
  <si>
    <t>Policemen s Coat</t>
  </si>
  <si>
    <t>Norfolk Jacket</t>
  </si>
  <si>
    <t>Golf Coat</t>
  </si>
  <si>
    <t>Riding Coat</t>
  </si>
  <si>
    <t>Hunting Sack</t>
  </si>
  <si>
    <t>Garment Type</t>
  </si>
  <si>
    <t>Full  Bress Vest With Small Waisted Effect</t>
  </si>
  <si>
    <t>General Measurement</t>
  </si>
  <si>
    <t>Value</t>
  </si>
  <si>
    <t>Direct Measurement</t>
  </si>
  <si>
    <t>A to B with line</t>
  </si>
  <si>
    <t>B to C with curve</t>
  </si>
  <si>
    <t>Double Breasted Sack Overcoat</t>
  </si>
  <si>
    <t>Single Breasted Sack Overcoat</t>
  </si>
  <si>
    <t>Pattern</t>
  </si>
  <si>
    <t>Single Breasted Box Coat</t>
  </si>
  <si>
    <t>Double Breasted Box Coat</t>
  </si>
  <si>
    <t>Double Breasted Surtout</t>
  </si>
  <si>
    <t>Single Breasted Box Newmarket</t>
  </si>
  <si>
    <t>Full Dress Coat without strap or lapel seam</t>
  </si>
  <si>
    <t>Frederick T. Croonborg</t>
  </si>
  <si>
    <t>Author</t>
  </si>
  <si>
    <t>Title:</t>
  </si>
  <si>
    <t>Blue Book of Men's Tayloring, Grand Edition of Supreme System For Producing Men's Garments</t>
  </si>
  <si>
    <t>Publish Date:</t>
  </si>
  <si>
    <t>Forms</t>
  </si>
  <si>
    <t>Garmet Type</t>
  </si>
  <si>
    <t>Outline</t>
  </si>
  <si>
    <t>Variations</t>
  </si>
  <si>
    <t>Proportionate Single Breasted</t>
  </si>
  <si>
    <t>Logic</t>
  </si>
  <si>
    <t>Outlines (Unique)</t>
  </si>
  <si>
    <t>Proportional Sack Coat Outline</t>
  </si>
  <si>
    <t>Corpulent Sack Coat Outline</t>
  </si>
  <si>
    <t>Exaggerated Sack Coat Outline</t>
  </si>
  <si>
    <t>Pattern (Unique)</t>
  </si>
  <si>
    <t>Images</t>
  </si>
  <si>
    <t>Look at page</t>
  </si>
  <si>
    <t>Page</t>
  </si>
  <si>
    <t>Value (in)</t>
  </si>
  <si>
    <t>cm to in (nearest 1/8")</t>
  </si>
  <si>
    <t>Input (cm)</t>
  </si>
  <si>
    <t>Floor (in)</t>
  </si>
  <si>
    <t>Ceiling (in)</t>
  </si>
  <si>
    <t>1/8"</t>
  </si>
  <si>
    <t>1/4"</t>
  </si>
  <si>
    <t>3/8"</t>
  </si>
  <si>
    <t>1/2"</t>
  </si>
  <si>
    <t>5/8"</t>
  </si>
  <si>
    <t>Decimal inches</t>
  </si>
  <si>
    <t>Fractional Inches</t>
  </si>
  <si>
    <t>3/4"</t>
  </si>
  <si>
    <t>7/8"</t>
  </si>
  <si>
    <t>Selected Pattern (Controls output)</t>
  </si>
  <si>
    <t>Technical Particulars</t>
  </si>
  <si>
    <t>The coordinate system is mainly positive, just for sanity. In this document, they align with the book illustrations</t>
  </si>
  <si>
    <t>X+ is left</t>
  </si>
  <si>
    <t>Y+ is down</t>
  </si>
  <si>
    <t>Half Measure Table</t>
  </si>
  <si>
    <t>Half Breast</t>
  </si>
  <si>
    <t>Systematical Outline for Sack Coat</t>
  </si>
  <si>
    <t>A</t>
  </si>
  <si>
    <t>A to C through B curve</t>
  </si>
  <si>
    <t>V</t>
  </si>
  <si>
    <t>Maths / Notes</t>
  </si>
  <si>
    <t>B</t>
  </si>
  <si>
    <t>C</t>
  </si>
  <si>
    <t>D</t>
  </si>
  <si>
    <t>E</t>
  </si>
  <si>
    <t>F</t>
  </si>
  <si>
    <t>H</t>
  </si>
  <si>
    <t>S</t>
  </si>
  <si>
    <t>G</t>
  </si>
  <si>
    <t>Reference Points</t>
  </si>
  <si>
    <t>W</t>
  </si>
  <si>
    <t>N</t>
  </si>
  <si>
    <t>I</t>
  </si>
  <si>
    <t>Reference Creation</t>
  </si>
  <si>
    <t>Line</t>
  </si>
  <si>
    <t>Origin X</t>
  </si>
  <si>
    <t>Origin Y</t>
  </si>
  <si>
    <t>End X</t>
  </si>
  <si>
    <t>End Y</t>
  </si>
  <si>
    <t>A-E</t>
  </si>
  <si>
    <t>A-Q</t>
  </si>
  <si>
    <t>B-I</t>
  </si>
  <si>
    <t>C-O</t>
  </si>
  <si>
    <t>Human Readable</t>
  </si>
  <si>
    <t>(Create Main Vertical)</t>
  </si>
  <si>
    <t>Function for closest match</t>
  </si>
  <si>
    <t>Closest (in)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</si>
</sst>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1"/>
      <color theme="1"/>
      <name val="Calibri"/>
      <family val="2"/>
      <scheme val="minor"/>
    </font>
    <font>
      <sz val="9"/>
      <color indexed="81"/>
      <name val="Tahoma"/>
      <family val="2"/>
    </font>
    <font>
      <b/>
      <sz val="9"/>
      <color indexed="81"/>
      <name val="Tahoma"/>
      <family val="2"/>
    </font>
  </fonts>
  <fills count="2">
    <fill>
      <patternFill patternType="none"/>
    </fill>
    <fill>
      <patternFill patternType="gray125"/>
    </fill>
  </fills>
  <borders count="17">
    <border>
      <left/>
      <right/>
      <top/>
      <bottom/>
      <diagonal/>
    </border>
    <border>
      <left/>
      <right/>
      <top style="medium">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22">
    <xf numFmtId="0" fontId="0" fillId="0" borderId="0" xfId="0"/>
    <xf numFmtId="0" fontId="1" fillId="0" borderId="0" xfId="1"/>
    <xf numFmtId="0" fontId="2"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16" fontId="0" fillId="0" borderId="0" xfId="0" applyNumberFormat="1"/>
    <xf numFmtId="0" fontId="0" fillId="0" borderId="0" xfId="0" applyAlignment="1">
      <alignment horizontal="right"/>
    </xf>
    <xf numFmtId="0" fontId="0" fillId="0" borderId="0" xfId="0"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F14ACA0-1751-4531-945E-AE7168624D2D}" name="Table2" displayName="Table2" ref="B622:E642" totalsRowShown="0">
  <autoFilter ref="B622:E642" xr:uid="{3F14ACA0-1751-4531-945E-AE7168624D2D}"/>
  <tableColumns count="4">
    <tableColumn id="1" xr3:uid="{381ACB01-24B8-4CBD-B9FA-97009DC39C24}" name="Garment Type"/>
    <tableColumn id="2" xr3:uid="{E996B481-6B7A-46E6-B9B9-55EBA3B5C0CB}" name="Outlines"/>
    <tableColumn id="3" xr3:uid="{BEA3EB20-8013-496C-9661-4F3FABD31610}" name="Pattern"/>
    <tableColumn id="4" xr3:uid="{14472289-C9CF-4321-99B6-CD2C4D472EC8}" name="Pag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ia803409.us.archive.org/17/items/grandeditionofsu00croo/grandeditionofsu00croo.pdf"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G83"/>
  <sheetViews>
    <sheetView topLeftCell="D1" zoomScaleNormal="100" workbookViewId="0">
      <selection activeCell="H27" sqref="H27"/>
    </sheetView>
  </sheetViews>
  <sheetFormatPr defaultRowHeight="14.4" x14ac:dyDescent="0.3"/>
  <cols>
    <col min="1" max="1" width="4.6640625" customWidth="1"/>
    <col min="2" max="2" width="21.5546875" customWidth="1"/>
    <col min="3" max="3" width="24.6640625" customWidth="1"/>
    <col min="4" max="4" width="27.6640625" customWidth="1"/>
    <col min="5" max="10" width="20.6640625" customWidth="1"/>
  </cols>
  <sheetData>
    <row r="2" spans="2:4" x14ac:dyDescent="0.3">
      <c r="B2" s="1" t="s">
        <v>0</v>
      </c>
      <c r="D2" s="1"/>
    </row>
    <row r="3" spans="2:4" x14ac:dyDescent="0.3">
      <c r="B3" t="s">
        <v>1</v>
      </c>
    </row>
    <row r="4" spans="2:4" x14ac:dyDescent="0.3">
      <c r="B4" t="s">
        <v>133</v>
      </c>
      <c r="C4" t="s">
        <v>132</v>
      </c>
    </row>
    <row r="5" spans="2:4" x14ac:dyDescent="0.3">
      <c r="B5" t="s">
        <v>134</v>
      </c>
      <c r="C5" t="s">
        <v>135</v>
      </c>
    </row>
    <row r="6" spans="2:4" x14ac:dyDescent="0.3">
      <c r="B6" t="s">
        <v>136</v>
      </c>
      <c r="C6">
        <v>1907</v>
      </c>
    </row>
    <row r="8" spans="2:4" x14ac:dyDescent="0.3">
      <c r="B8" t="s">
        <v>17</v>
      </c>
    </row>
    <row r="9" spans="2:4" x14ac:dyDescent="0.3">
      <c r="B9" s="21" t="s">
        <v>33</v>
      </c>
      <c r="C9" s="21"/>
      <c r="D9" s="21"/>
    </row>
    <row r="10" spans="2:4" x14ac:dyDescent="0.3">
      <c r="B10" s="21"/>
      <c r="C10" s="21"/>
      <c r="D10" s="21"/>
    </row>
    <row r="11" spans="2:4" x14ac:dyDescent="0.3">
      <c r="B11" s="21"/>
      <c r="C11" s="21"/>
      <c r="D11" s="21"/>
    </row>
    <row r="12" spans="2:4" x14ac:dyDescent="0.3">
      <c r="B12" s="21"/>
      <c r="C12" s="21"/>
      <c r="D12" s="21"/>
    </row>
    <row r="13" spans="2:4" x14ac:dyDescent="0.3">
      <c r="B13" s="21"/>
      <c r="C13" s="21"/>
      <c r="D13" s="21"/>
    </row>
    <row r="14" spans="2:4" x14ac:dyDescent="0.3">
      <c r="B14" s="21"/>
      <c r="C14" s="21"/>
      <c r="D14" s="21"/>
    </row>
    <row r="15" spans="2:4" ht="14.4" customHeight="1" x14ac:dyDescent="0.3">
      <c r="B15" s="21"/>
      <c r="C15" s="21"/>
      <c r="D15" s="21"/>
    </row>
    <row r="16" spans="2:4" x14ac:dyDescent="0.3">
      <c r="B16" s="21"/>
      <c r="C16" s="21"/>
      <c r="D16" s="21"/>
    </row>
    <row r="17" spans="2:7" x14ac:dyDescent="0.3">
      <c r="B17" s="21"/>
      <c r="C17" s="21"/>
      <c r="D17" s="21"/>
    </row>
    <row r="18" spans="2:7" x14ac:dyDescent="0.3">
      <c r="B18" s="21"/>
      <c r="C18" s="21"/>
      <c r="D18" s="21"/>
    </row>
    <row r="21" spans="2:7" x14ac:dyDescent="0.3">
      <c r="B21" s="2" t="s">
        <v>7</v>
      </c>
    </row>
    <row r="22" spans="2:7" x14ac:dyDescent="0.3">
      <c r="B22" t="s">
        <v>27</v>
      </c>
    </row>
    <row r="23" spans="2:7" x14ac:dyDescent="0.3">
      <c r="B23" s="10" t="s">
        <v>119</v>
      </c>
      <c r="C23" s="11" t="s">
        <v>151</v>
      </c>
      <c r="E23" t="s">
        <v>152</v>
      </c>
      <c r="G23" t="s">
        <v>201</v>
      </c>
    </row>
    <row r="24" spans="2:7" x14ac:dyDescent="0.3">
      <c r="B24" s="12" t="s">
        <v>8</v>
      </c>
      <c r="C24" s="5">
        <v>45</v>
      </c>
      <c r="E24" t="s">
        <v>153</v>
      </c>
      <c r="F24">
        <v>25</v>
      </c>
    </row>
    <row r="25" spans="2:7" x14ac:dyDescent="0.3">
      <c r="B25" s="13" t="s">
        <v>9</v>
      </c>
      <c r="C25" s="7">
        <v>23</v>
      </c>
      <c r="E25" t="s">
        <v>154</v>
      </c>
      <c r="F25">
        <f>ROUNDDOWN(F24/2.54*8,0)/8</f>
        <v>9.75</v>
      </c>
    </row>
    <row r="26" spans="2:7" x14ac:dyDescent="0.3">
      <c r="B26" s="13" t="s">
        <v>10</v>
      </c>
      <c r="C26" s="7">
        <v>36</v>
      </c>
      <c r="E26" t="s">
        <v>155</v>
      </c>
      <c r="F26">
        <f>ROUNDUP(F24/2.54*8,0)/8</f>
        <v>9.875</v>
      </c>
    </row>
    <row r="27" spans="2:7" x14ac:dyDescent="0.3">
      <c r="B27" s="13" t="s">
        <v>11</v>
      </c>
      <c r="C27" s="7">
        <v>32</v>
      </c>
      <c r="E27" t="s">
        <v>202</v>
      </c>
      <c r="F27" cm="1">
        <f t="array" ref="F27">ROUNDEIGHTH((F24/2.54))</f>
        <v>9.875</v>
      </c>
    </row>
    <row r="28" spans="2:7" x14ac:dyDescent="0.3">
      <c r="B28" s="13" t="s">
        <v>12</v>
      </c>
      <c r="C28" s="7">
        <v>37</v>
      </c>
    </row>
    <row r="29" spans="2:7" x14ac:dyDescent="0.3">
      <c r="B29" s="13" t="s">
        <v>13</v>
      </c>
      <c r="C29" s="7"/>
      <c r="E29" t="s">
        <v>162</v>
      </c>
      <c r="F29" t="s">
        <v>161</v>
      </c>
    </row>
    <row r="30" spans="2:7" x14ac:dyDescent="0.3">
      <c r="B30" s="13" t="s">
        <v>14</v>
      </c>
      <c r="C30" s="7">
        <v>68</v>
      </c>
      <c r="E30">
        <v>0</v>
      </c>
      <c r="F30">
        <v>0</v>
      </c>
    </row>
    <row r="31" spans="2:7" x14ac:dyDescent="0.3">
      <c r="B31" s="14" t="s">
        <v>15</v>
      </c>
      <c r="C31" s="9">
        <v>43</v>
      </c>
      <c r="E31" s="20" t="s">
        <v>156</v>
      </c>
      <c r="F31">
        <v>0.125</v>
      </c>
    </row>
    <row r="32" spans="2:7" x14ac:dyDescent="0.3">
      <c r="E32" s="20" t="s">
        <v>157</v>
      </c>
      <c r="F32">
        <v>0.25</v>
      </c>
    </row>
    <row r="33" spans="2:6" x14ac:dyDescent="0.3">
      <c r="B33" s="10" t="s">
        <v>121</v>
      </c>
      <c r="C33" s="11" t="s">
        <v>120</v>
      </c>
      <c r="E33" s="20" t="s">
        <v>158</v>
      </c>
      <c r="F33">
        <v>0.375</v>
      </c>
    </row>
    <row r="34" spans="2:6" x14ac:dyDescent="0.3">
      <c r="B34" s="12" t="s">
        <v>61</v>
      </c>
      <c r="C34" s="7"/>
      <c r="E34" s="20" t="s">
        <v>159</v>
      </c>
      <c r="F34">
        <v>0.5</v>
      </c>
    </row>
    <row r="35" spans="2:6" x14ac:dyDescent="0.3">
      <c r="B35" s="13" t="s">
        <v>39</v>
      </c>
      <c r="C35" s="7"/>
      <c r="E35" s="20" t="s">
        <v>160</v>
      </c>
      <c r="F35">
        <v>0.625</v>
      </c>
    </row>
    <row r="36" spans="2:6" x14ac:dyDescent="0.3">
      <c r="B36" s="13" t="s">
        <v>40</v>
      </c>
      <c r="C36" s="7"/>
      <c r="E36" s="20" t="s">
        <v>163</v>
      </c>
      <c r="F36">
        <v>0.75</v>
      </c>
    </row>
    <row r="37" spans="2:6" x14ac:dyDescent="0.3">
      <c r="B37" s="13" t="s">
        <v>41</v>
      </c>
      <c r="C37" s="7"/>
      <c r="E37" s="20" t="s">
        <v>164</v>
      </c>
      <c r="F37">
        <v>0.875</v>
      </c>
    </row>
    <row r="38" spans="2:6" x14ac:dyDescent="0.3">
      <c r="B38" s="13" t="s">
        <v>42</v>
      </c>
      <c r="C38" s="7"/>
    </row>
    <row r="39" spans="2:6" x14ac:dyDescent="0.3">
      <c r="B39" s="13" t="s">
        <v>43</v>
      </c>
      <c r="C39" s="7"/>
    </row>
    <row r="40" spans="2:6" x14ac:dyDescent="0.3">
      <c r="B40" s="13" t="s">
        <v>44</v>
      </c>
      <c r="C40" s="7"/>
    </row>
    <row r="41" spans="2:6" x14ac:dyDescent="0.3">
      <c r="B41" s="13" t="s">
        <v>45</v>
      </c>
      <c r="C41" s="7"/>
    </row>
    <row r="42" spans="2:6" x14ac:dyDescent="0.3">
      <c r="B42" s="14" t="s">
        <v>46</v>
      </c>
      <c r="C42" s="9"/>
    </row>
    <row r="44" spans="2:6" x14ac:dyDescent="0.3">
      <c r="B44" s="4" t="s">
        <v>137</v>
      </c>
      <c r="C44" s="5"/>
    </row>
    <row r="45" spans="2:6" x14ac:dyDescent="0.3">
      <c r="B45" s="6" t="s">
        <v>28</v>
      </c>
      <c r="C45" s="7"/>
      <c r="D45" t="s">
        <v>30</v>
      </c>
    </row>
    <row r="46" spans="2:6" x14ac:dyDescent="0.3">
      <c r="B46" s="6" t="s">
        <v>29</v>
      </c>
      <c r="C46" s="7"/>
      <c r="D46" t="s">
        <v>31</v>
      </c>
    </row>
    <row r="47" spans="2:6" x14ac:dyDescent="0.3">
      <c r="B47" s="6" t="s">
        <v>34</v>
      </c>
      <c r="C47" s="7"/>
      <c r="D47" t="s">
        <v>32</v>
      </c>
    </row>
    <row r="48" spans="2:6" x14ac:dyDescent="0.3">
      <c r="B48" s="6" t="s">
        <v>35</v>
      </c>
      <c r="C48" s="7"/>
      <c r="D48" t="s">
        <v>37</v>
      </c>
    </row>
    <row r="49" spans="2:4" x14ac:dyDescent="0.3">
      <c r="B49" s="8" t="s">
        <v>36</v>
      </c>
      <c r="C49" s="9"/>
      <c r="D49" t="s">
        <v>38</v>
      </c>
    </row>
    <row r="51" spans="2:4" x14ac:dyDescent="0.3">
      <c r="B51" s="10" t="s">
        <v>101</v>
      </c>
      <c r="C51" s="11" t="s">
        <v>120</v>
      </c>
    </row>
    <row r="52" spans="2:4" x14ac:dyDescent="0.3">
      <c r="B52" s="14" t="s">
        <v>102</v>
      </c>
      <c r="C52" s="14"/>
    </row>
    <row r="54" spans="2:4" x14ac:dyDescent="0.3">
      <c r="B54" t="s">
        <v>73</v>
      </c>
    </row>
    <row r="55" spans="2:4" x14ac:dyDescent="0.3">
      <c r="B55" t="s">
        <v>74</v>
      </c>
    </row>
    <row r="56" spans="2:4" x14ac:dyDescent="0.3">
      <c r="B56" t="s">
        <v>75</v>
      </c>
    </row>
    <row r="58" spans="2:4" x14ac:dyDescent="0.3">
      <c r="B58" t="s">
        <v>62</v>
      </c>
    </row>
    <row r="59" spans="2:4" x14ac:dyDescent="0.3">
      <c r="B59" t="s">
        <v>63</v>
      </c>
    </row>
    <row r="60" spans="2:4" x14ac:dyDescent="0.3">
      <c r="B60" t="s">
        <v>64</v>
      </c>
    </row>
    <row r="61" spans="2:4" x14ac:dyDescent="0.3">
      <c r="B61" t="s">
        <v>72</v>
      </c>
    </row>
    <row r="63" spans="2:4" x14ac:dyDescent="0.3">
      <c r="B63" t="s">
        <v>76</v>
      </c>
    </row>
    <row r="64" spans="2:4" x14ac:dyDescent="0.3">
      <c r="B64" t="s">
        <v>77</v>
      </c>
    </row>
    <row r="65" spans="2:2" x14ac:dyDescent="0.3">
      <c r="B65" t="s">
        <v>78</v>
      </c>
    </row>
    <row r="66" spans="2:2" x14ac:dyDescent="0.3">
      <c r="B66" t="s">
        <v>79</v>
      </c>
    </row>
    <row r="67" spans="2:2" x14ac:dyDescent="0.3">
      <c r="B67" t="s">
        <v>80</v>
      </c>
    </row>
    <row r="82" spans="2:2" x14ac:dyDescent="0.3">
      <c r="B82" t="s">
        <v>166</v>
      </c>
    </row>
    <row r="83" spans="2:2" x14ac:dyDescent="0.3">
      <c r="B83" t="s">
        <v>167</v>
      </c>
    </row>
  </sheetData>
  <mergeCells count="1">
    <mergeCell ref="B9:D18"/>
  </mergeCells>
  <hyperlinks>
    <hyperlink ref="B2" r:id="rId1" xr:uid="{2B785BE4-00EF-42C7-8667-09F73CFA3C49}"/>
  </hyperlinks>
  <pageMargins left="0.7" right="0.7" top="0.75" bottom="0.75" header="0.3" footer="0.3"/>
  <pageSetup orientation="portrait"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B06AD-9F73-49BA-8719-7C69FD6CEEB8}">
  <sheetPr codeName="Sheet1"/>
  <dimension ref="A1:M705"/>
  <sheetViews>
    <sheetView zoomScale="98" zoomScaleNormal="98" workbookViewId="0">
      <pane ySplit="3" topLeftCell="A610" activePane="bottomLeft" state="frozen"/>
      <selection pane="bottomLeft" activeCell="I3" sqref="I3"/>
    </sheetView>
  </sheetViews>
  <sheetFormatPr defaultRowHeight="14.4" x14ac:dyDescent="0.3"/>
  <cols>
    <col min="2" max="2" width="14.6640625" customWidth="1"/>
    <col min="3" max="3" width="14" customWidth="1"/>
    <col min="4" max="4" width="24" customWidth="1"/>
    <col min="7" max="7" width="13.33203125" customWidth="1"/>
    <col min="8" max="8" width="12.88671875" customWidth="1"/>
    <col min="9" max="9" width="18.5546875" customWidth="1"/>
  </cols>
  <sheetData>
    <row r="1" spans="1:10" x14ac:dyDescent="0.3">
      <c r="A1" t="s">
        <v>165</v>
      </c>
    </row>
    <row r="2" spans="1:10" ht="15" thickBot="1" x14ac:dyDescent="0.35">
      <c r="B2" s="16" t="s">
        <v>138</v>
      </c>
      <c r="C2" s="15" t="s">
        <v>139</v>
      </c>
      <c r="D2" s="17" t="s">
        <v>126</v>
      </c>
      <c r="E2" t="s">
        <v>149</v>
      </c>
      <c r="H2" t="s">
        <v>65</v>
      </c>
      <c r="I2" t="s">
        <v>137</v>
      </c>
      <c r="J2" t="s">
        <v>140</v>
      </c>
    </row>
    <row r="3" spans="1:10" x14ac:dyDescent="0.3">
      <c r="B3" s="8" t="s">
        <v>59</v>
      </c>
      <c r="C3" s="18" t="s">
        <v>55</v>
      </c>
      <c r="D3" s="9" t="s">
        <v>131</v>
      </c>
    </row>
    <row r="4" spans="1:10" x14ac:dyDescent="0.3">
      <c r="A4" t="s">
        <v>148</v>
      </c>
    </row>
    <row r="621" spans="2:13" ht="15" thickBot="1" x14ac:dyDescent="0.35">
      <c r="H621" t="s">
        <v>142</v>
      </c>
    </row>
    <row r="622" spans="2:13" x14ac:dyDescent="0.3">
      <c r="B622" t="s">
        <v>117</v>
      </c>
      <c r="C622" s="3" t="s">
        <v>20</v>
      </c>
      <c r="D622" t="s">
        <v>126</v>
      </c>
      <c r="E622" t="s">
        <v>150</v>
      </c>
      <c r="H622" t="s">
        <v>117</v>
      </c>
      <c r="I622" t="s">
        <v>20</v>
      </c>
      <c r="J622" t="s">
        <v>143</v>
      </c>
      <c r="L622" t="s">
        <v>147</v>
      </c>
    </row>
    <row r="623" spans="2:13" x14ac:dyDescent="0.3">
      <c r="B623" t="s">
        <v>59</v>
      </c>
      <c r="C623" t="s">
        <v>19</v>
      </c>
      <c r="D623" t="s">
        <v>144</v>
      </c>
      <c r="E623">
        <v>16</v>
      </c>
      <c r="H623" t="str" cm="1">
        <f t="array" ref="H623:H624">_xlfn.UNIQUE(Table2[Garment Type],FALSE)</f>
        <v>Coats</v>
      </c>
      <c r="I623" t="str" cm="1">
        <f t="array" ref="I623:I640">_xlfn._xlws.FILTER(Table2[Outlines],Table2[Garment Type]=B3)</f>
        <v>Sack Coats</v>
      </c>
      <c r="J623" t="str" cm="1">
        <f t="array" ref="J623:J627">_xlfn.UNIQUE(_xlfn.ANCHORARRAY(I623))</f>
        <v>Sack Coats</v>
      </c>
      <c r="K623" t="str" cm="1">
        <f t="array" ref="K623:K626">_xlfn._xlws.FILTER(Table2[Pattern],Table2[Outlines]=C3)</f>
        <v>Full Dress Coat</v>
      </c>
      <c r="L623" t="str" cm="1">
        <f t="array" ref="L623:L626">_xlfn.UNIQUE(_xlfn.ANCHORARRAY(K623))</f>
        <v>Full Dress Coat</v>
      </c>
      <c r="M623" t="e" cm="1">
        <f t="array" ref="M623">filt</f>
        <v>#NAME?</v>
      </c>
    </row>
    <row r="624" spans="2:13" x14ac:dyDescent="0.3">
      <c r="B624" t="s">
        <v>59</v>
      </c>
      <c r="C624" t="s">
        <v>19</v>
      </c>
      <c r="D624" t="s">
        <v>145</v>
      </c>
      <c r="H624" t="str">
        <v>Vests</v>
      </c>
      <c r="I624" t="str">
        <v>Sack Coats</v>
      </c>
      <c r="J624" t="str">
        <v>Frock Coats</v>
      </c>
      <c r="K624" t="str">
        <v>Full Dress Coat without strap or lapel seam</v>
      </c>
      <c r="L624" t="str">
        <v>Full Dress Coat without strap or lapel seam</v>
      </c>
    </row>
    <row r="625" spans="2:12" x14ac:dyDescent="0.3">
      <c r="B625" t="s">
        <v>59</v>
      </c>
      <c r="C625" t="s">
        <v>19</v>
      </c>
      <c r="D625" t="s">
        <v>146</v>
      </c>
      <c r="I625" t="str">
        <v>Sack Coats</v>
      </c>
      <c r="J625" t="str">
        <v>Sleeves</v>
      </c>
      <c r="K625" t="str">
        <v>Tuxedo or Dinner Coat</v>
      </c>
      <c r="L625" t="str">
        <v>Tuxedo or Dinner Coat</v>
      </c>
    </row>
    <row r="626" spans="2:12" x14ac:dyDescent="0.3">
      <c r="B626" t="s">
        <v>59</v>
      </c>
      <c r="C626" t="s">
        <v>19</v>
      </c>
      <c r="D626" t="s">
        <v>16</v>
      </c>
      <c r="I626" t="str">
        <v>Sack Coats</v>
      </c>
      <c r="J626" t="str">
        <v>Overcoats</v>
      </c>
      <c r="K626" t="str">
        <v>Cassock</v>
      </c>
      <c r="L626" t="str">
        <v>Cassock</v>
      </c>
    </row>
    <row r="627" spans="2:12" x14ac:dyDescent="0.3">
      <c r="B627" t="s">
        <v>59</v>
      </c>
      <c r="C627" t="s">
        <v>19</v>
      </c>
      <c r="D627" t="s">
        <v>125</v>
      </c>
      <c r="I627" t="str">
        <v>Sack Coats</v>
      </c>
      <c r="J627" t="str">
        <v>Evening Dress</v>
      </c>
    </row>
    <row r="628" spans="2:12" x14ac:dyDescent="0.3">
      <c r="B628" t="s">
        <v>59</v>
      </c>
      <c r="C628" t="s">
        <v>19</v>
      </c>
      <c r="D628" t="s">
        <v>124</v>
      </c>
      <c r="I628" t="str">
        <v>Sack Coats</v>
      </c>
    </row>
    <row r="629" spans="2:12" x14ac:dyDescent="0.3">
      <c r="B629" t="s">
        <v>59</v>
      </c>
      <c r="C629" t="s">
        <v>18</v>
      </c>
      <c r="D629" t="s">
        <v>23</v>
      </c>
      <c r="I629" t="str">
        <v>Frock Coats</v>
      </c>
    </row>
    <row r="630" spans="2:12" x14ac:dyDescent="0.3">
      <c r="B630" t="s">
        <v>59</v>
      </c>
      <c r="C630" t="s">
        <v>18</v>
      </c>
      <c r="D630" t="s">
        <v>24</v>
      </c>
      <c r="I630" t="str">
        <v>Frock Coats</v>
      </c>
    </row>
    <row r="631" spans="2:12" x14ac:dyDescent="0.3">
      <c r="B631" t="s">
        <v>59</v>
      </c>
      <c r="C631" t="s">
        <v>51</v>
      </c>
      <c r="D631" t="s">
        <v>51</v>
      </c>
      <c r="I631" t="str">
        <v>Sleeves</v>
      </c>
    </row>
    <row r="632" spans="2:12" x14ac:dyDescent="0.3">
      <c r="B632" t="s">
        <v>59</v>
      </c>
      <c r="C632" t="s">
        <v>53</v>
      </c>
      <c r="D632" t="s">
        <v>127</v>
      </c>
      <c r="I632" t="str">
        <v>Overcoats</v>
      </c>
    </row>
    <row r="633" spans="2:12" x14ac:dyDescent="0.3">
      <c r="B633" t="s">
        <v>59</v>
      </c>
      <c r="C633" t="s">
        <v>53</v>
      </c>
      <c r="D633" t="s">
        <v>128</v>
      </c>
      <c r="I633" t="str">
        <v>Overcoats</v>
      </c>
    </row>
    <row r="634" spans="2:12" x14ac:dyDescent="0.3">
      <c r="B634" t="s">
        <v>59</v>
      </c>
      <c r="C634" t="s">
        <v>53</v>
      </c>
      <c r="D634" t="s">
        <v>130</v>
      </c>
      <c r="I634" t="str">
        <v>Overcoats</v>
      </c>
    </row>
    <row r="635" spans="2:12" x14ac:dyDescent="0.3">
      <c r="B635" t="s">
        <v>59</v>
      </c>
      <c r="C635" t="s">
        <v>53</v>
      </c>
      <c r="D635" t="s">
        <v>129</v>
      </c>
      <c r="I635" t="str">
        <v>Overcoats</v>
      </c>
    </row>
    <row r="636" spans="2:12" x14ac:dyDescent="0.3">
      <c r="B636" t="s">
        <v>59</v>
      </c>
      <c r="C636" t="s">
        <v>53</v>
      </c>
      <c r="D636" t="s">
        <v>54</v>
      </c>
      <c r="I636" t="str">
        <v>Overcoats</v>
      </c>
    </row>
    <row r="637" spans="2:12" x14ac:dyDescent="0.3">
      <c r="B637" t="s">
        <v>59</v>
      </c>
      <c r="C637" t="s">
        <v>55</v>
      </c>
      <c r="D637" t="s">
        <v>56</v>
      </c>
      <c r="I637" t="str">
        <v>Evening Dress</v>
      </c>
    </row>
    <row r="638" spans="2:12" x14ac:dyDescent="0.3">
      <c r="B638" t="s">
        <v>59</v>
      </c>
      <c r="C638" t="s">
        <v>55</v>
      </c>
      <c r="D638" t="s">
        <v>131</v>
      </c>
      <c r="I638" t="str">
        <v>Evening Dress</v>
      </c>
    </row>
    <row r="639" spans="2:12" x14ac:dyDescent="0.3">
      <c r="B639" t="s">
        <v>59</v>
      </c>
      <c r="C639" t="s">
        <v>55</v>
      </c>
      <c r="D639" t="s">
        <v>57</v>
      </c>
      <c r="I639" t="str">
        <v>Evening Dress</v>
      </c>
    </row>
    <row r="640" spans="2:12" x14ac:dyDescent="0.3">
      <c r="B640" t="s">
        <v>59</v>
      </c>
      <c r="C640" t="s">
        <v>55</v>
      </c>
      <c r="D640" t="s">
        <v>58</v>
      </c>
      <c r="I640" t="str">
        <v>Evening Dress</v>
      </c>
    </row>
    <row r="641" spans="2:4" x14ac:dyDescent="0.3">
      <c r="B641" t="s">
        <v>60</v>
      </c>
      <c r="C641" t="s">
        <v>141</v>
      </c>
      <c r="D641" t="s">
        <v>139</v>
      </c>
    </row>
    <row r="642" spans="2:4" x14ac:dyDescent="0.3">
      <c r="B642" t="s">
        <v>60</v>
      </c>
      <c r="C642" t="s">
        <v>66</v>
      </c>
    </row>
    <row r="654" spans="2:4" x14ac:dyDescent="0.3">
      <c r="D654" t="s">
        <v>67</v>
      </c>
    </row>
    <row r="655" spans="2:4" x14ac:dyDescent="0.3">
      <c r="D655" t="s">
        <v>118</v>
      </c>
    </row>
    <row r="661" spans="2:9" x14ac:dyDescent="0.3">
      <c r="D661" t="s">
        <v>67</v>
      </c>
      <c r="I661" t="s">
        <v>21</v>
      </c>
    </row>
    <row r="662" spans="2:9" x14ac:dyDescent="0.3">
      <c r="D662" t="s">
        <v>68</v>
      </c>
      <c r="I662" t="s">
        <v>22</v>
      </c>
    </row>
    <row r="663" spans="2:9" x14ac:dyDescent="0.3">
      <c r="D663" t="s">
        <v>69</v>
      </c>
      <c r="I663" t="s">
        <v>25</v>
      </c>
    </row>
    <row r="664" spans="2:9" x14ac:dyDescent="0.3">
      <c r="D664" t="s">
        <v>70</v>
      </c>
      <c r="I664" t="s">
        <v>26</v>
      </c>
    </row>
    <row r="665" spans="2:9" x14ac:dyDescent="0.3">
      <c r="I665" t="s">
        <v>52</v>
      </c>
    </row>
    <row r="666" spans="2:9" x14ac:dyDescent="0.3">
      <c r="B666" t="s">
        <v>71</v>
      </c>
    </row>
    <row r="667" spans="2:9" x14ac:dyDescent="0.3">
      <c r="C667" t="s">
        <v>81</v>
      </c>
    </row>
    <row r="668" spans="2:9" x14ac:dyDescent="0.3">
      <c r="D668" t="s">
        <v>82</v>
      </c>
    </row>
    <row r="669" spans="2:9" x14ac:dyDescent="0.3">
      <c r="D669" t="s">
        <v>83</v>
      </c>
    </row>
    <row r="670" spans="2:9" x14ac:dyDescent="0.3">
      <c r="D670" t="s">
        <v>84</v>
      </c>
      <c r="E670" t="s">
        <v>93</v>
      </c>
    </row>
    <row r="671" spans="2:9" x14ac:dyDescent="0.3">
      <c r="E671" t="s">
        <v>85</v>
      </c>
    </row>
    <row r="672" spans="2:9" x14ac:dyDescent="0.3">
      <c r="E672" t="s">
        <v>86</v>
      </c>
    </row>
    <row r="673" spans="2:5" x14ac:dyDescent="0.3">
      <c r="E673" t="s">
        <v>87</v>
      </c>
    </row>
    <row r="674" spans="2:5" x14ac:dyDescent="0.3">
      <c r="E674" t="s">
        <v>88</v>
      </c>
    </row>
    <row r="675" spans="2:5" x14ac:dyDescent="0.3">
      <c r="E675" t="s">
        <v>89</v>
      </c>
    </row>
    <row r="676" spans="2:5" x14ac:dyDescent="0.3">
      <c r="E676" t="s">
        <v>90</v>
      </c>
    </row>
    <row r="677" spans="2:5" x14ac:dyDescent="0.3">
      <c r="E677" t="s">
        <v>91</v>
      </c>
    </row>
    <row r="678" spans="2:5" x14ac:dyDescent="0.3">
      <c r="E678" t="s">
        <v>92</v>
      </c>
    </row>
    <row r="679" spans="2:5" x14ac:dyDescent="0.3">
      <c r="D679" t="s">
        <v>94</v>
      </c>
    </row>
    <row r="680" spans="2:5" x14ac:dyDescent="0.3">
      <c r="D680" t="s">
        <v>95</v>
      </c>
    </row>
    <row r="681" spans="2:5" x14ac:dyDescent="0.3">
      <c r="D681" t="s">
        <v>96</v>
      </c>
    </row>
    <row r="682" spans="2:5" x14ac:dyDescent="0.3">
      <c r="D682" t="s">
        <v>97</v>
      </c>
    </row>
    <row r="683" spans="2:5" x14ac:dyDescent="0.3">
      <c r="D683" t="s">
        <v>98</v>
      </c>
    </row>
    <row r="684" spans="2:5" x14ac:dyDescent="0.3">
      <c r="C684" t="s">
        <v>99</v>
      </c>
    </row>
    <row r="685" spans="2:5" x14ac:dyDescent="0.3">
      <c r="C685" t="s">
        <v>100</v>
      </c>
    </row>
    <row r="686" spans="2:5" x14ac:dyDescent="0.3">
      <c r="B686" t="s">
        <v>104</v>
      </c>
    </row>
    <row r="693" spans="3:4" x14ac:dyDescent="0.3">
      <c r="C693" t="s">
        <v>103</v>
      </c>
    </row>
    <row r="694" spans="3:4" x14ac:dyDescent="0.3">
      <c r="D694" t="s">
        <v>106</v>
      </c>
    </row>
    <row r="695" spans="3:4" x14ac:dyDescent="0.3">
      <c r="C695" t="s">
        <v>105</v>
      </c>
    </row>
    <row r="696" spans="3:4" x14ac:dyDescent="0.3">
      <c r="C696" t="s">
        <v>107</v>
      </c>
    </row>
    <row r="697" spans="3:4" x14ac:dyDescent="0.3">
      <c r="C697" t="s">
        <v>108</v>
      </c>
    </row>
    <row r="698" spans="3:4" x14ac:dyDescent="0.3">
      <c r="C698" t="s">
        <v>109</v>
      </c>
    </row>
    <row r="699" spans="3:4" x14ac:dyDescent="0.3">
      <c r="C699" t="s">
        <v>110</v>
      </c>
    </row>
    <row r="700" spans="3:4" x14ac:dyDescent="0.3">
      <c r="C700" t="s">
        <v>111</v>
      </c>
    </row>
    <row r="701" spans="3:4" x14ac:dyDescent="0.3">
      <c r="C701" t="s">
        <v>112</v>
      </c>
    </row>
    <row r="702" spans="3:4" x14ac:dyDescent="0.3">
      <c r="C702" t="s">
        <v>113</v>
      </c>
    </row>
    <row r="703" spans="3:4" x14ac:dyDescent="0.3">
      <c r="C703" t="s">
        <v>114</v>
      </c>
    </row>
    <row r="704" spans="3:4" x14ac:dyDescent="0.3">
      <c r="C704" t="s">
        <v>115</v>
      </c>
    </row>
    <row r="705" spans="3:3" x14ac:dyDescent="0.3">
      <c r="C705" t="s">
        <v>116</v>
      </c>
    </row>
  </sheetData>
  <dataValidations count="3">
    <dataValidation type="list" allowBlank="1" showInputMessage="1" showErrorMessage="1" sqref="B3" xr:uid="{01FA6342-0DFF-4988-B438-79542CCF5F3A}">
      <formula1>_xlfn.ANCHORARRAY($H$623)</formula1>
    </dataValidation>
    <dataValidation type="list" allowBlank="1" showInputMessage="1" showErrorMessage="1" sqref="C3" xr:uid="{5F1E44D2-D830-42D1-BF55-9BC2460F848B}">
      <formula1>_xlfn.ANCHORARRAY($J$623)</formula1>
    </dataValidation>
    <dataValidation type="list" allowBlank="1" showInputMessage="1" showErrorMessage="1" sqref="D3" xr:uid="{57DBD1F5-FAA2-48FA-B499-417EF70480DE}">
      <formula1>_xlfn.ANCHORARRAY($L$623)</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BA6B4-1C3B-4C79-BB98-CDE3786229FE}">
  <dimension ref="A1:K19"/>
  <sheetViews>
    <sheetView zoomScaleNormal="100" workbookViewId="0">
      <selection activeCell="L13" sqref="L13"/>
    </sheetView>
  </sheetViews>
  <sheetFormatPr defaultRowHeight="14.4" x14ac:dyDescent="0.3"/>
  <sheetData>
    <row r="1" spans="1:11" x14ac:dyDescent="0.3">
      <c r="A1" t="s">
        <v>2</v>
      </c>
      <c r="F1" t="s">
        <v>6</v>
      </c>
      <c r="K1" t="s">
        <v>168</v>
      </c>
    </row>
    <row r="2" spans="1:11" x14ac:dyDescent="0.3">
      <c r="A2" t="s">
        <v>5</v>
      </c>
      <c r="B2" t="s">
        <v>3</v>
      </c>
      <c r="C2" t="s">
        <v>4</v>
      </c>
      <c r="F2" t="s">
        <v>122</v>
      </c>
      <c r="K2" t="s">
        <v>169</v>
      </c>
    </row>
    <row r="3" spans="1:11" x14ac:dyDescent="0.3">
      <c r="A3" t="s">
        <v>173</v>
      </c>
      <c r="B3">
        <v>2</v>
      </c>
      <c r="C3">
        <v>1</v>
      </c>
      <c r="F3" t="s">
        <v>123</v>
      </c>
    </row>
    <row r="4" spans="1:11" x14ac:dyDescent="0.3">
      <c r="F4" t="s">
        <v>174</v>
      </c>
    </row>
    <row r="16" spans="1:11" x14ac:dyDescent="0.3">
      <c r="K16" t="s">
        <v>47</v>
      </c>
    </row>
    <row r="17" spans="11:11" x14ac:dyDescent="0.3">
      <c r="K17" t="s">
        <v>49</v>
      </c>
    </row>
    <row r="18" spans="11:11" x14ac:dyDescent="0.3">
      <c r="K18" t="s">
        <v>50</v>
      </c>
    </row>
    <row r="19" spans="11:11" x14ac:dyDescent="0.3">
      <c r="K19" t="s">
        <v>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B0D73-498E-414D-A33D-744DBB5FBF62}">
  <dimension ref="A2:R57"/>
  <sheetViews>
    <sheetView tabSelected="1" topLeftCell="A13" workbookViewId="0">
      <selection activeCell="K30" sqref="K30"/>
    </sheetView>
  </sheetViews>
  <sheetFormatPr defaultRowHeight="14.4" x14ac:dyDescent="0.3"/>
  <sheetData>
    <row r="2" spans="1:5" x14ac:dyDescent="0.3">
      <c r="A2" t="str" cm="1">
        <f t="array" ref="A2:B10">Measurements1</f>
        <v>General Measurement</v>
      </c>
      <c r="B2" t="str">
        <v>Value (in)</v>
      </c>
      <c r="D2" t="s">
        <v>170</v>
      </c>
      <c r="E2" t="s">
        <v>120</v>
      </c>
    </row>
    <row r="3" spans="1:5" x14ac:dyDescent="0.3">
      <c r="A3" t="str">
        <v>Length of Coat</v>
      </c>
      <c r="B3">
        <v>45</v>
      </c>
    </row>
    <row r="4" spans="1:5" x14ac:dyDescent="0.3">
      <c r="A4" t="str">
        <v>Width of Back</v>
      </c>
      <c r="B4">
        <v>23</v>
      </c>
    </row>
    <row r="5" spans="1:5" x14ac:dyDescent="0.3">
      <c r="A5" t="str">
        <v>Breast</v>
      </c>
      <c r="B5">
        <v>36</v>
      </c>
      <c r="D5" t="s">
        <v>171</v>
      </c>
      <c r="E5">
        <f>B6/2</f>
        <v>16</v>
      </c>
    </row>
    <row r="6" spans="1:5" x14ac:dyDescent="0.3">
      <c r="A6" t="str">
        <v>Waist</v>
      </c>
      <c r="B6">
        <v>32</v>
      </c>
    </row>
    <row r="7" spans="1:5" x14ac:dyDescent="0.3">
      <c r="A7" t="str">
        <v>Seat</v>
      </c>
      <c r="B7">
        <v>37</v>
      </c>
    </row>
    <row r="8" spans="1:5" x14ac:dyDescent="0.3">
      <c r="A8" t="str">
        <v>Sleeve Length</v>
      </c>
      <c r="B8">
        <v>0</v>
      </c>
    </row>
    <row r="9" spans="1:5" x14ac:dyDescent="0.3">
      <c r="A9" t="str">
        <v>Height</v>
      </c>
      <c r="B9">
        <v>68</v>
      </c>
    </row>
    <row r="10" spans="1:5" x14ac:dyDescent="0.3">
      <c r="A10" t="str">
        <v>Weight</v>
      </c>
      <c r="B10">
        <v>43</v>
      </c>
    </row>
    <row r="21" spans="2:18" x14ac:dyDescent="0.3">
      <c r="B21" t="s">
        <v>172</v>
      </c>
    </row>
    <row r="24" spans="2:18" x14ac:dyDescent="0.3">
      <c r="B24" t="s">
        <v>199</v>
      </c>
      <c r="K24" t="s">
        <v>189</v>
      </c>
      <c r="R24" t="s">
        <v>176</v>
      </c>
    </row>
    <row r="25" spans="2:18" x14ac:dyDescent="0.3">
      <c r="B25" t="s">
        <v>200</v>
      </c>
      <c r="K25" t="s">
        <v>190</v>
      </c>
      <c r="L25" t="s">
        <v>191</v>
      </c>
      <c r="M25" t="s">
        <v>192</v>
      </c>
      <c r="N25" t="s">
        <v>193</v>
      </c>
      <c r="O25" t="s">
        <v>194</v>
      </c>
    </row>
    <row r="26" spans="2:18" x14ac:dyDescent="0.3">
      <c r="B26" s="21" t="str">
        <f t="shared" ref="B26" si="0">_xlfn.CONCAT("From origin point A, square down just more than ",M50,"in. Mark these points along the line:" )</f>
        <v>From origin point A, square down just more than 29in. Mark these points along the line:</v>
      </c>
      <c r="C26" s="21"/>
      <c r="D26" s="21"/>
      <c r="E26" s="21"/>
      <c r="F26" s="21"/>
      <c r="G26" s="21"/>
      <c r="H26" s="21"/>
      <c r="I26" s="21"/>
      <c r="K26" t="s">
        <v>195</v>
      </c>
      <c r="L26">
        <v>0</v>
      </c>
      <c r="M26">
        <v>0</v>
      </c>
      <c r="N26">
        <v>0</v>
      </c>
      <c r="O26">
        <f>B9/2 -5</f>
        <v>29</v>
      </c>
    </row>
    <row r="27" spans="2:18" x14ac:dyDescent="0.3">
      <c r="B27" s="21"/>
      <c r="C27" s="21"/>
      <c r="D27" s="21"/>
      <c r="E27" s="21"/>
      <c r="F27" s="21"/>
      <c r="G27" s="21"/>
      <c r="H27" s="21"/>
      <c r="I27" s="21"/>
      <c r="K27" t="s">
        <v>196</v>
      </c>
      <c r="L27">
        <v>0</v>
      </c>
      <c r="M27">
        <v>0</v>
      </c>
      <c r="N27">
        <f>((5*E5/6)+3.5)</f>
        <v>16.833333333333336</v>
      </c>
      <c r="O27">
        <v>0</v>
      </c>
    </row>
    <row r="28" spans="2:18" x14ac:dyDescent="0.3">
      <c r="K28" t="s">
        <v>197</v>
      </c>
      <c r="L28">
        <v>0</v>
      </c>
      <c r="M28">
        <f>E5/3 +3</f>
        <v>8.3333333333333321</v>
      </c>
      <c r="N28">
        <f>E5+2.25</f>
        <v>18.25</v>
      </c>
      <c r="O28">
        <f>E5/3 +3</f>
        <v>8.3333333333333321</v>
      </c>
    </row>
    <row r="29" spans="2:18" x14ac:dyDescent="0.3">
      <c r="K29" t="s">
        <v>198</v>
      </c>
      <c r="L29">
        <v>0</v>
      </c>
      <c r="M29">
        <f>B9/4 +0.5</f>
        <v>17.5</v>
      </c>
      <c r="N29">
        <f>E5+2.25</f>
        <v>18.25</v>
      </c>
      <c r="O29">
        <f>B9/4 +0.5</f>
        <v>17.5</v>
      </c>
    </row>
    <row r="43" spans="11:13" x14ac:dyDescent="0.3">
      <c r="K43" t="s">
        <v>185</v>
      </c>
    </row>
    <row r="44" spans="11:13" x14ac:dyDescent="0.3">
      <c r="K44" t="s">
        <v>5</v>
      </c>
      <c r="L44" t="s">
        <v>3</v>
      </c>
      <c r="M44" t="s">
        <v>4</v>
      </c>
    </row>
    <row r="45" spans="11:13" x14ac:dyDescent="0.3">
      <c r="K45" t="s">
        <v>173</v>
      </c>
      <c r="L45">
        <v>0</v>
      </c>
      <c r="M45">
        <v>0</v>
      </c>
    </row>
    <row r="46" spans="11:13" x14ac:dyDescent="0.3">
      <c r="K46" t="s">
        <v>175</v>
      </c>
      <c r="L46">
        <v>0</v>
      </c>
      <c r="M46">
        <f>E5/3</f>
        <v>5.333333333333333</v>
      </c>
    </row>
    <row r="47" spans="11:13" x14ac:dyDescent="0.3">
      <c r="K47" t="s">
        <v>177</v>
      </c>
      <c r="L47">
        <v>0</v>
      </c>
      <c r="M47">
        <f>M46+3</f>
        <v>8.3333333333333321</v>
      </c>
    </row>
    <row r="48" spans="11:13" x14ac:dyDescent="0.3">
      <c r="K48" t="s">
        <v>178</v>
      </c>
      <c r="L48">
        <v>0</v>
      </c>
      <c r="M48">
        <f>B9/4 +0.5</f>
        <v>17.5</v>
      </c>
    </row>
    <row r="49" spans="11:13" x14ac:dyDescent="0.3">
      <c r="K49" t="s">
        <v>179</v>
      </c>
      <c r="L49">
        <v>0</v>
      </c>
      <c r="M49">
        <f>B9/3 +1</f>
        <v>23.666666666666668</v>
      </c>
    </row>
    <row r="50" spans="11:13" x14ac:dyDescent="0.3">
      <c r="K50" t="s">
        <v>180</v>
      </c>
      <c r="L50">
        <v>0</v>
      </c>
      <c r="M50">
        <f>B9/2 -5</f>
        <v>29</v>
      </c>
    </row>
    <row r="51" spans="11:13" x14ac:dyDescent="0.3">
      <c r="K51" t="s">
        <v>181</v>
      </c>
      <c r="L51">
        <f>E5/3</f>
        <v>5.333333333333333</v>
      </c>
      <c r="M51">
        <f>M47</f>
        <v>8.3333333333333321</v>
      </c>
    </row>
    <row r="52" spans="11:13" x14ac:dyDescent="0.3">
      <c r="K52" t="s">
        <v>182</v>
      </c>
      <c r="L52">
        <f>L51+1.5</f>
        <v>6.833333333333333</v>
      </c>
      <c r="M52">
        <f>M47</f>
        <v>8.3333333333333321</v>
      </c>
    </row>
    <row r="53" spans="11:13" x14ac:dyDescent="0.3">
      <c r="K53" t="s">
        <v>183</v>
      </c>
      <c r="L53">
        <f>E5/2</f>
        <v>8</v>
      </c>
      <c r="M53">
        <f>M47</f>
        <v>8.3333333333333321</v>
      </c>
    </row>
    <row r="54" spans="11:13" x14ac:dyDescent="0.3">
      <c r="K54" t="s">
        <v>184</v>
      </c>
      <c r="L54">
        <f>L53+3.5</f>
        <v>11.5</v>
      </c>
      <c r="M54">
        <f>M47</f>
        <v>8.3333333333333321</v>
      </c>
    </row>
    <row r="55" spans="11:13" x14ac:dyDescent="0.3">
      <c r="K55" t="s">
        <v>186</v>
      </c>
      <c r="L55">
        <f>L54+(E5/6)</f>
        <v>14.166666666666666</v>
      </c>
      <c r="M55">
        <f>M47</f>
        <v>8.3333333333333321</v>
      </c>
    </row>
    <row r="56" spans="11:13" x14ac:dyDescent="0.3">
      <c r="K56" t="s">
        <v>187</v>
      </c>
      <c r="L56">
        <f>E5</f>
        <v>16</v>
      </c>
      <c r="M56">
        <f>M47</f>
        <v>8.3333333333333321</v>
      </c>
    </row>
    <row r="57" spans="11:13" x14ac:dyDescent="0.3">
      <c r="K57" t="s">
        <v>188</v>
      </c>
      <c r="L57">
        <f>L56+2.25</f>
        <v>18.25</v>
      </c>
      <c r="M57">
        <f>M47</f>
        <v>8.3333333333333321</v>
      </c>
    </row>
  </sheetData>
  <mergeCells count="1">
    <mergeCell ref="B26:I2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F2492-3815-4CB4-AB07-85E2012E1B25}">
  <dimension ref="B2:B5"/>
  <sheetViews>
    <sheetView workbookViewId="0">
      <selection activeCell="B2" sqref="B2"/>
    </sheetView>
  </sheetViews>
  <sheetFormatPr defaultRowHeight="14.4" x14ac:dyDescent="0.3"/>
  <sheetData>
    <row r="2" spans="2:2" x14ac:dyDescent="0.3">
      <c r="B2" t="e" cm="1">
        <f t="array" ref="B2">Lam</f>
        <v>#NAME?</v>
      </c>
    </row>
    <row r="5" spans="2:2" x14ac:dyDescent="0.3">
      <c r="B5" s="19"/>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17AB2E2-694D-44E5-9EEA-28360E3228A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Home</vt:lpstr>
      <vt:lpstr>Select Pattern</vt:lpstr>
      <vt:lpstr>Output</vt:lpstr>
      <vt:lpstr>Coat Equations</vt:lpstr>
      <vt:lpstr>Other Logic</vt:lpstr>
      <vt:lpstr>Measurements1</vt:lpstr>
      <vt:lpstr>MeasurementsCoats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dc:creator>
  <cp:lastModifiedBy>Jones, Jacob</cp:lastModifiedBy>
  <dcterms:created xsi:type="dcterms:W3CDTF">2015-06-05T18:17:20Z</dcterms:created>
  <dcterms:modified xsi:type="dcterms:W3CDTF">2025-03-24T22:52:14Z</dcterms:modified>
</cp:coreProperties>
</file>