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logical/Desktop/2023 Research/Methods_springer/"/>
    </mc:Choice>
  </mc:AlternateContent>
  <xr:revisionPtr revIDLastSave="0" documentId="13_ncr:1_{154C1043-315B-5345-AE30-8A76A42478D3}" xr6:coauthVersionLast="47" xr6:coauthVersionMax="47" xr10:uidLastSave="{00000000-0000-0000-0000-000000000000}"/>
  <bookViews>
    <workbookView xWindow="1440" yWindow="1240" windowWidth="34380" windowHeight="18940" activeTab="1" xr2:uid="{01D5DA01-F0E7-4DC8-AC19-2EDCA422140E}"/>
  </bookViews>
  <sheets>
    <sheet name="Calibration panel 1" sheetId="2" r:id="rId1"/>
    <sheet name="example" sheetId="9" r:id="rId2"/>
  </sheets>
  <definedNames>
    <definedName name="solver_adj" localSheetId="1" hidden="1">example!$M$24:$M$25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example!$N$26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2" i="9"/>
  <c r="H25" i="9" l="1"/>
  <c r="H24" i="9"/>
  <c r="H26" i="9" l="1"/>
  <c r="C25" i="2" l="1"/>
  <c r="C24" i="2"/>
  <c r="C23" i="2"/>
  <c r="C22" i="2"/>
  <c r="C21" i="2"/>
  <c r="C20" i="2"/>
  <c r="C9" i="2"/>
  <c r="C8" i="2"/>
  <c r="C7" i="2"/>
  <c r="C6" i="2"/>
  <c r="C5" i="2"/>
  <c r="C4" i="2"/>
  <c r="C3" i="2"/>
  <c r="C2" i="2"/>
  <c r="D24" i="2" l="1"/>
  <c r="D23" i="2"/>
</calcChain>
</file>

<file path=xl/sharedStrings.xml><?xml version="1.0" encoding="utf-8"?>
<sst xmlns="http://schemas.openxmlformats.org/spreadsheetml/2006/main" count="88" uniqueCount="49">
  <si>
    <t>His</t>
  </si>
  <si>
    <t>Plasmon Wavelength</t>
  </si>
  <si>
    <t>HPC</t>
  </si>
  <si>
    <t>Calibration</t>
  </si>
  <si>
    <t>&lt;--use excel solver to minimize this cell by changing blue cells</t>
  </si>
  <si>
    <t>tocilizumab</t>
  </si>
  <si>
    <t>cetuximab</t>
  </si>
  <si>
    <t>evolocumab</t>
  </si>
  <si>
    <t>denosumab</t>
  </si>
  <si>
    <t>pembrolizumab</t>
  </si>
  <si>
    <t>omalizumab</t>
  </si>
  <si>
    <t>Published calibration panel</t>
  </si>
  <si>
    <t>Published cal panel CS-SINS Score</t>
  </si>
  <si>
    <t>Uncalibrated CS-SINS Score</t>
  </si>
  <si>
    <t>Newly Calibrated CS-SINS Score</t>
  </si>
  <si>
    <t>two calibration mabs used to calculate uncalibrated CS-SINS Score</t>
  </si>
  <si>
    <t>calibration panel data</t>
  </si>
  <si>
    <t xml:space="preserve">objective function minimized during calibration </t>
  </si>
  <si>
    <t>uncalibrated experimental data</t>
  </si>
  <si>
    <t>2 Parameters</t>
  </si>
  <si>
    <t>two parametersfit during calibration (all data will be normalized by these two parameters after fitting)</t>
  </si>
  <si>
    <t>Calibration panel 1</t>
  </si>
  <si>
    <t>Plasmon_Wavelength</t>
  </si>
  <si>
    <t xml:space="preserve">Den </t>
  </si>
  <si>
    <t xml:space="preserve">NIST </t>
  </si>
  <si>
    <t xml:space="preserve">Evo </t>
  </si>
  <si>
    <t>Toc</t>
  </si>
  <si>
    <t>Oma</t>
  </si>
  <si>
    <t>﻿</t>
  </si>
  <si>
    <t>Cet</t>
  </si>
  <si>
    <t>Pem</t>
  </si>
  <si>
    <t>panel #1</t>
  </si>
  <si>
    <t>sample</t>
  </si>
  <si>
    <t>A</t>
  </si>
  <si>
    <t xml:space="preserve">B </t>
  </si>
  <si>
    <t xml:space="preserve">C </t>
  </si>
  <si>
    <t xml:space="preserve">D </t>
  </si>
  <si>
    <t xml:space="preserve">E </t>
  </si>
  <si>
    <t xml:space="preserve">F </t>
  </si>
  <si>
    <t>G</t>
  </si>
  <si>
    <t xml:space="preserve">H </t>
  </si>
  <si>
    <t xml:space="preserve">example </t>
  </si>
  <si>
    <t xml:space="preserve">1. Put the new experiment result, plasmon wavelength </t>
  </si>
  <si>
    <t>2. Calculate (new plasmon wave length -historical minimun)/(historical maximum-historical minimum)</t>
  </si>
  <si>
    <t>slop of linear fit 0.9 &lt; 1.0003 &lt; 1.1</t>
  </si>
  <si>
    <t>intercept of linear fit -0.1 &lt; 0.0007 &lt; 0.1</t>
  </si>
  <si>
    <t>R^2 of linear fit &gt; 0.9</t>
  </si>
  <si>
    <t>3. Calculate the term: ((1-slope)^2 + (intercept)^2 ) Using the Solver (/Data), fit the parameter, minimizing ((1-slope) + (intercept)^2 )^2</t>
  </si>
  <si>
    <t xml:space="preserve">3. Calculate the slope and intercept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</si>
</sst>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6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11" fontId="2" fillId="2" borderId="0" xfId="0" applyNumberFormat="1" applyFont="1" applyFill="1"/>
    <xf numFmtId="0" fontId="3" fillId="8" borderId="0" xfId="0" applyFont="1" applyFill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2" fillId="2" borderId="0" xfId="0" applyFont="1" applyFill="1"/>
  </cellXfs>
  <cellStyles count="2">
    <cellStyle name="Normal" xfId="0" builtinId="0"/>
    <cellStyle name="Normal 2" xfId="1" xr:uid="{78090A83-0B73-4D34-8BBB-16041C82F8F2}"/>
  </cellStyles>
  <dxfs count="0"/>
  <tableStyles count="0" defaultTableStyle="TableStyleMedium2" defaultPivotStyle="PivotStyleLight16"/>
  <colors>
    <mruColors>
      <color rgb="FFFCD68D"/>
      <color rgb="FFFFCCFF"/>
      <color rgb="FFBDF8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example!$B$4:$B$9</c:f>
              <c:numCache>
                <c:formatCode>General</c:formatCode>
                <c:ptCount val="6"/>
                <c:pt idx="0">
                  <c:v>0</c:v>
                </c:pt>
                <c:pt idx="1">
                  <c:v>0.46650445299999999</c:v>
                </c:pt>
                <c:pt idx="2">
                  <c:v>0.358658331</c:v>
                </c:pt>
                <c:pt idx="3">
                  <c:v>8.5485836999999995E-2</c:v>
                </c:pt>
                <c:pt idx="4">
                  <c:v>1</c:v>
                </c:pt>
                <c:pt idx="5">
                  <c:v>0.22117704299999999</c:v>
                </c:pt>
              </c:numCache>
            </c:numRef>
          </c:xVal>
          <c:yVal>
            <c:numRef>
              <c:f>example!$H$4:$H$9</c:f>
              <c:numCache>
                <c:formatCode>General</c:formatCode>
                <c:ptCount val="6"/>
                <c:pt idx="0">
                  <c:v>5.7766040288571657E-2</c:v>
                </c:pt>
                <c:pt idx="1">
                  <c:v>0.45441383753999143</c:v>
                </c:pt>
                <c:pt idx="2">
                  <c:v>0.36320168850567419</c:v>
                </c:pt>
                <c:pt idx="3">
                  <c:v>6.2014446353533828E-2</c:v>
                </c:pt>
                <c:pt idx="4">
                  <c:v>1.0164402080039991</c:v>
                </c:pt>
                <c:pt idx="5">
                  <c:v>0.18298120538377269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F-9942-9854-AC9C74E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85855"/>
        <c:axId val="1266130335"/>
      </c:scatterChart>
      <c:valAx>
        <c:axId val="13112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Historical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30335"/>
        <c:crosses val="autoZero"/>
        <c:crossBetween val="midCat"/>
      </c:valAx>
      <c:valAx>
        <c:axId val="126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27</xdr:row>
      <xdr:rowOff>81280</xdr:rowOff>
    </xdr:from>
    <xdr:to>
      <xdr:col>6</xdr:col>
      <xdr:colOff>558800</xdr:colOff>
      <xdr:row>42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2A957-896A-1B5A-9CE6-65F7024E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182880</xdr:colOff>
      <xdr:row>5</xdr:row>
      <xdr:rowOff>101600</xdr:rowOff>
    </xdr:from>
    <xdr:to>
      <xdr:col>22</xdr:col>
      <xdr:colOff>43581</xdr:colOff>
      <xdr:row>33</xdr:row>
      <xdr:rowOff>172720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D44F39-DFFC-3C08-5C7E-FB70A81A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1840" y="1016000"/>
          <a:ext cx="3884061" cy="5191760"/>
        </a:xfrm>
        <a:prstGeom prst="rect">
          <a:avLst/>
        </a:prstGeom>
      </xdr:spPr>
    </xdr:pic>
    <xdr:clientData/>
  </xdr:twoCellAnchor>
  <xdr:twoCellAnchor>
    <xdr:from>
      <xdr:col>17</xdr:col>
      <xdr:colOff>650240</xdr:colOff>
      <xdr:row>7</xdr:row>
      <xdr:rowOff>60960</xdr:rowOff>
    </xdr:from>
    <xdr:to>
      <xdr:col>19</xdr:col>
      <xdr:colOff>325120</xdr:colOff>
      <xdr:row>8</xdr:row>
      <xdr:rowOff>142240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5CFE172-BA06-90A3-558A-E5EDA4A84E7B}"/>
            </a:ext>
          </a:extLst>
        </xdr:cNvPr>
        <xdr:cNvSpPr/>
      </xdr:nvSpPr>
      <xdr:spPr>
        <a:xfrm>
          <a:off x="12049760" y="1341120"/>
          <a:ext cx="1016000" cy="2641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345440</xdr:colOff>
      <xdr:row>11</xdr:row>
      <xdr:rowOff>111760</xdr:rowOff>
    </xdr:from>
    <xdr:to>
      <xdr:col>18</xdr:col>
      <xdr:colOff>467360</xdr:colOff>
      <xdr:row>13</xdr:row>
      <xdr:rowOff>10160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B63A0CA-F0B7-5044-BC1A-8B1DF3696F44}"/>
            </a:ext>
          </a:extLst>
        </xdr:cNvPr>
        <xdr:cNvSpPr/>
      </xdr:nvSpPr>
      <xdr:spPr>
        <a:xfrm>
          <a:off x="11074400" y="2123440"/>
          <a:ext cx="1463040" cy="2641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101600</xdr:colOff>
      <xdr:row>13</xdr:row>
      <xdr:rowOff>162560</xdr:rowOff>
    </xdr:from>
    <xdr:to>
      <xdr:col>20</xdr:col>
      <xdr:colOff>60960</xdr:colOff>
      <xdr:row>15</xdr:row>
      <xdr:rowOff>50800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A40B99-A2BE-9DB8-9CC5-8FD9B4C326FD}"/>
            </a:ext>
          </a:extLst>
        </xdr:cNvPr>
        <xdr:cNvSpPr txBox="1"/>
      </xdr:nvSpPr>
      <xdr:spPr>
        <a:xfrm>
          <a:off x="12171680" y="2540000"/>
          <a:ext cx="1300480" cy="25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="1">
              <a:solidFill>
                <a:srgbClr val="FF0000"/>
              </a:solidFill>
            </a:rPr>
            <a:t>two parameter</a:t>
          </a:r>
        </a:p>
      </xdr:txBody>
    </xdr:sp>
    <xdr:clientData/>
  </xdr:twoCellAnchor>
  <xdr:twoCellAnchor>
    <xdr:from>
      <xdr:col>19</xdr:col>
      <xdr:colOff>436880</xdr:colOff>
      <xdr:row>8</xdr:row>
      <xdr:rowOff>121920</xdr:rowOff>
    </xdr:from>
    <xdr:to>
      <xdr:col>19</xdr:col>
      <xdr:colOff>558800</xdr:colOff>
      <xdr:row>9</xdr:row>
      <xdr:rowOff>60960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C867885-CA9C-48A3-975D-AD4D9457E5AE}"/>
            </a:ext>
          </a:extLst>
        </xdr:cNvPr>
        <xdr:cNvCxnSpPr/>
      </xdr:nvCxnSpPr>
      <xdr:spPr>
        <a:xfrm flipH="1" flipV="1">
          <a:off x="13177520" y="1584960"/>
          <a:ext cx="121920" cy="12192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568960</xdr:colOff>
      <xdr:row>13</xdr:row>
      <xdr:rowOff>40640</xdr:rowOff>
    </xdr:from>
    <xdr:to>
      <xdr:col>19</xdr:col>
      <xdr:colOff>20320</xdr:colOff>
      <xdr:row>13</xdr:row>
      <xdr:rowOff>162560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18A494C-FFB5-1D41-8DE6-F234E872509B}"/>
            </a:ext>
          </a:extLst>
        </xdr:cNvPr>
        <xdr:cNvCxnSpPr/>
      </xdr:nvCxnSpPr>
      <xdr:spPr>
        <a:xfrm flipH="1" flipV="1">
          <a:off x="12639040" y="2418080"/>
          <a:ext cx="121920" cy="12192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416560</xdr:colOff>
      <xdr:row>9</xdr:row>
      <xdr:rowOff>111760</xdr:rowOff>
    </xdr:from>
    <xdr:to>
      <xdr:col>22</xdr:col>
      <xdr:colOff>629920</xdr:colOff>
      <xdr:row>11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0EF631-A165-9A42-83BF-20A8AC15A7A3}"/>
            </a:ext>
          </a:extLst>
        </xdr:cNvPr>
        <xdr:cNvSpPr txBox="1"/>
      </xdr:nvSpPr>
      <xdr:spPr>
        <a:xfrm>
          <a:off x="13157200" y="1757680"/>
          <a:ext cx="2225040" cy="254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="1">
              <a:solidFill>
                <a:srgbClr val="FF0000"/>
              </a:solidFill>
            </a:rPr>
            <a:t>((1-slope) + (intercept)^2 )^2</a:t>
          </a:r>
        </a:p>
      </xdr:txBody>
    </xdr:sp>
    <xdr:clientData/>
  </xdr:twoCellAnchor>
  <xdr:twoCellAnchor>
    <xdr:from>
      <xdr:col>20</xdr:col>
      <xdr:colOff>121920</xdr:colOff>
      <xdr:row>29</xdr:row>
      <xdr:rowOff>30480</xdr:rowOff>
    </xdr:from>
    <xdr:to>
      <xdr:col>22</xdr:col>
      <xdr:colOff>406400</xdr:colOff>
      <xdr:row>30</xdr:row>
      <xdr:rowOff>101600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716D844-9A2C-5045-8C13-DC60DD874982}"/>
            </a:ext>
          </a:extLst>
        </xdr:cNvPr>
        <xdr:cNvSpPr txBox="1"/>
      </xdr:nvSpPr>
      <xdr:spPr>
        <a:xfrm>
          <a:off x="13533120" y="5334000"/>
          <a:ext cx="1625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rgbClr val="FF0000"/>
              </a:solidFill>
            </a:rPr>
            <a:t>click</a:t>
          </a:r>
        </a:p>
      </xdr:txBody>
    </xdr:sp>
    <xdr:clientData/>
  </xdr:twoCellAnchor>
  <xdr:twoCellAnchor>
    <xdr:from>
      <xdr:col>20</xdr:col>
      <xdr:colOff>518160</xdr:colOff>
      <xdr:row>30</xdr:row>
      <xdr:rowOff>101600</xdr:rowOff>
    </xdr:from>
    <xdr:to>
      <xdr:col>20</xdr:col>
      <xdr:colOff>640080</xdr:colOff>
      <xdr:row>31</xdr:row>
      <xdr:rowOff>60960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B3C2CA4-FF38-6D49-AE8C-08A3F225164F}"/>
            </a:ext>
          </a:extLst>
        </xdr:cNvPr>
        <xdr:cNvCxnSpPr/>
      </xdr:nvCxnSpPr>
      <xdr:spPr>
        <a:xfrm>
          <a:off x="13929360" y="5588000"/>
          <a:ext cx="121920" cy="14224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EAA-8936-43C4-80BE-2735D8C021E2}">
  <dimension ref="A1:L25"/>
  <sheetViews>
    <sheetView workbookViewId="0">
      <selection activeCell="J27" sqref="J27"/>
    </sheetView>
  </sheetViews>
  <sheetFormatPr baseColWidth="10" defaultColWidth="8.83203125" defaultRowHeight="14" x14ac:dyDescent="0.15"/>
  <cols>
    <col min="1" max="1" width="13.33203125" style="1" customWidth="1"/>
    <col min="2" max="2" width="10" style="1" customWidth="1"/>
    <col min="3" max="16384" width="8.83203125" style="1"/>
  </cols>
  <sheetData>
    <row r="1" spans="1:12" x14ac:dyDescent="0.15">
      <c r="B1" s="1" t="s">
        <v>1</v>
      </c>
      <c r="C1" s="1" t="s">
        <v>13</v>
      </c>
    </row>
    <row r="2" spans="1:12" x14ac:dyDescent="0.15">
      <c r="A2" s="1" t="s">
        <v>2</v>
      </c>
      <c r="B2" s="1">
        <v>531.56954700000006</v>
      </c>
      <c r="C2" s="1">
        <f>(B2-$B$3)/($B$8-$B$3)</f>
        <v>0.27291266656943641</v>
      </c>
    </row>
    <row r="3" spans="1:12" x14ac:dyDescent="0.15">
      <c r="A3" s="1" t="s">
        <v>5</v>
      </c>
      <c r="B3" s="6">
        <v>531.0250284</v>
      </c>
      <c r="C3" s="7">
        <f t="shared" ref="C3:C9" si="0">(B3-$B$3)/($B$8-$B$3)</f>
        <v>0</v>
      </c>
      <c r="K3" s="6"/>
      <c r="L3" s="1" t="s">
        <v>15</v>
      </c>
    </row>
    <row r="4" spans="1:12" x14ac:dyDescent="0.15">
      <c r="A4" s="1" t="s">
        <v>6</v>
      </c>
      <c r="B4" s="1">
        <v>531.87605389999999</v>
      </c>
      <c r="C4" s="7">
        <f t="shared" si="0"/>
        <v>0.42653389346766091</v>
      </c>
      <c r="K4" s="7"/>
      <c r="L4" s="1" t="s">
        <v>18</v>
      </c>
    </row>
    <row r="5" spans="1:12" x14ac:dyDescent="0.15">
      <c r="A5" s="1" t="s">
        <v>7</v>
      </c>
      <c r="B5" s="1">
        <v>531.68962610000005</v>
      </c>
      <c r="C5" s="7">
        <f t="shared" si="0"/>
        <v>0.33309629919512423</v>
      </c>
      <c r="K5" s="3"/>
      <c r="L5" s="1" t="s">
        <v>16</v>
      </c>
    </row>
    <row r="6" spans="1:12" x14ac:dyDescent="0.15">
      <c r="A6" s="1" t="s">
        <v>8</v>
      </c>
      <c r="B6" s="1">
        <v>531.26671729999998</v>
      </c>
      <c r="C6" s="7">
        <f t="shared" si="0"/>
        <v>0.12113445193464945</v>
      </c>
      <c r="K6" s="4"/>
      <c r="L6" s="1" t="s">
        <v>20</v>
      </c>
    </row>
    <row r="7" spans="1:12" x14ac:dyDescent="0.15">
      <c r="A7" s="1" t="s">
        <v>9</v>
      </c>
      <c r="B7" s="1">
        <v>531.39986120000003</v>
      </c>
      <c r="C7" s="7">
        <f t="shared" si="0"/>
        <v>0.18786616098272241</v>
      </c>
      <c r="K7" s="5"/>
      <c r="L7" s="1" t="s">
        <v>17</v>
      </c>
    </row>
    <row r="8" spans="1:12" x14ac:dyDescent="0.15">
      <c r="A8" s="1" t="s">
        <v>10</v>
      </c>
      <c r="B8" s="6">
        <v>533.02024029999995</v>
      </c>
      <c r="C8" s="7">
        <f t="shared" si="0"/>
        <v>1</v>
      </c>
    </row>
    <row r="9" spans="1:12" x14ac:dyDescent="0.15">
      <c r="A9" s="1" t="s">
        <v>0</v>
      </c>
      <c r="B9" s="1">
        <v>530.62913219999996</v>
      </c>
      <c r="C9" s="1">
        <f t="shared" si="0"/>
        <v>-0.19842313490614535</v>
      </c>
    </row>
    <row r="11" spans="1:12" x14ac:dyDescent="0.15">
      <c r="A11" s="1" t="s">
        <v>11</v>
      </c>
      <c r="B11" s="1" t="s">
        <v>12</v>
      </c>
    </row>
    <row r="12" spans="1:12" x14ac:dyDescent="0.15">
      <c r="A12" s="1" t="s">
        <v>5</v>
      </c>
      <c r="B12" s="3">
        <v>0</v>
      </c>
    </row>
    <row r="13" spans="1:12" x14ac:dyDescent="0.15">
      <c r="A13" s="1" t="s">
        <v>6</v>
      </c>
      <c r="B13" s="3">
        <v>0.46650445299999999</v>
      </c>
    </row>
    <row r="14" spans="1:12" x14ac:dyDescent="0.15">
      <c r="A14" s="1" t="s">
        <v>7</v>
      </c>
      <c r="B14" s="3">
        <v>0.358658331</v>
      </c>
    </row>
    <row r="15" spans="1:12" x14ac:dyDescent="0.15">
      <c r="A15" s="1" t="s">
        <v>8</v>
      </c>
      <c r="B15" s="3">
        <v>8.5485836999999995E-2</v>
      </c>
    </row>
    <row r="16" spans="1:12" x14ac:dyDescent="0.15">
      <c r="A16" s="1" t="s">
        <v>9</v>
      </c>
      <c r="B16" s="3">
        <v>0.22117704299999999</v>
      </c>
    </row>
    <row r="17" spans="1:5" x14ac:dyDescent="0.15">
      <c r="A17" s="1" t="s">
        <v>10</v>
      </c>
      <c r="B17" s="3">
        <v>1</v>
      </c>
    </row>
    <row r="19" spans="1:5" x14ac:dyDescent="0.15">
      <c r="A19" s="1" t="s">
        <v>3</v>
      </c>
      <c r="B19" s="1" t="s">
        <v>19</v>
      </c>
      <c r="C19" s="1" t="s">
        <v>14</v>
      </c>
    </row>
    <row r="20" spans="1:5" x14ac:dyDescent="0.15">
      <c r="A20" s="1" t="s">
        <v>5</v>
      </c>
      <c r="B20" s="4">
        <v>531.0142535</v>
      </c>
      <c r="C20" s="1">
        <f t="shared" ref="C20:C25" si="1">(B3-$B$20)/($B$21-$B$20)</f>
        <v>5.4837172038864719E-3</v>
      </c>
    </row>
    <row r="21" spans="1:5" x14ac:dyDescent="0.15">
      <c r="A21" s="1" t="s">
        <v>6</v>
      </c>
      <c r="B21" s="4">
        <v>532.97914330000003</v>
      </c>
      <c r="C21" s="1">
        <f t="shared" si="1"/>
        <v>0.43859986448093757</v>
      </c>
    </row>
    <row r="22" spans="1:5" x14ac:dyDescent="0.15">
      <c r="A22" s="1" t="s">
        <v>7</v>
      </c>
      <c r="C22" s="1">
        <f t="shared" si="1"/>
        <v>0.34372034502904281</v>
      </c>
    </row>
    <row r="23" spans="1:5" x14ac:dyDescent="0.15">
      <c r="A23" s="1" t="s">
        <v>8</v>
      </c>
      <c r="C23" s="1">
        <f t="shared" si="1"/>
        <v>0.12848751110621168</v>
      </c>
      <c r="D23" s="1">
        <f>SLOPE(B12:B17,C20:C25)</f>
        <v>0.99374166152810883</v>
      </c>
    </row>
    <row r="24" spans="1:5" x14ac:dyDescent="0.15">
      <c r="A24" s="1" t="s">
        <v>9</v>
      </c>
      <c r="C24" s="1">
        <f t="shared" si="1"/>
        <v>0.19624902119194143</v>
      </c>
      <c r="D24" s="1">
        <f>INTERCEPT(B12:B17,C20:C25)</f>
        <v>1.9535698005163082E-3</v>
      </c>
    </row>
    <row r="25" spans="1:5" x14ac:dyDescent="0.15">
      <c r="A25" s="1" t="s">
        <v>10</v>
      </c>
      <c r="C25" s="1">
        <f t="shared" si="1"/>
        <v>1.0209156767977123</v>
      </c>
      <c r="D25" s="8">
        <v>7.8211899999999994E-8</v>
      </c>
      <c r="E25" s="1" t="s">
        <v>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1E86-72DF-7C40-882E-1A76E464E583}">
  <dimension ref="A1:P31"/>
  <sheetViews>
    <sheetView tabSelected="1" zoomScale="125" zoomScaleNormal="125" workbookViewId="0">
      <selection activeCell="P4" sqref="P4"/>
    </sheetView>
  </sheetViews>
  <sheetFormatPr baseColWidth="10" defaultColWidth="8.83203125" defaultRowHeight="14" x14ac:dyDescent="0.15"/>
  <cols>
    <col min="1" max="3" width="8.83203125" style="1"/>
    <col min="4" max="5" width="8.83203125" style="1" customWidth="1"/>
    <col min="6" max="16384" width="8.83203125" style="1"/>
  </cols>
  <sheetData>
    <row r="1" spans="1:16" x14ac:dyDescent="0.15">
      <c r="E1" s="9" t="s">
        <v>41</v>
      </c>
      <c r="F1" s="1" t="s">
        <v>28</v>
      </c>
      <c r="G1" s="1" t="s">
        <v>22</v>
      </c>
      <c r="K1" s="2"/>
      <c r="L1" s="1" t="s">
        <v>28</v>
      </c>
      <c r="M1" s="1" t="s">
        <v>22</v>
      </c>
    </row>
    <row r="2" spans="1:16" x14ac:dyDescent="0.15">
      <c r="E2" s="1" t="s">
        <v>31</v>
      </c>
      <c r="F2" s="1" t="s">
        <v>2</v>
      </c>
      <c r="G2" s="1">
        <v>530.85359869670503</v>
      </c>
      <c r="H2" s="1">
        <f>(G2-$G$24)/($G$25-$G$24)</f>
        <v>0.2869284468816008</v>
      </c>
      <c r="K2" s="1" t="s">
        <v>31</v>
      </c>
      <c r="L2" s="1" t="s">
        <v>2</v>
      </c>
      <c r="M2" s="10"/>
      <c r="N2" s="3">
        <f>(M2-$M$24)/($M$25-$M$24)</f>
        <v>-270.25141740772938</v>
      </c>
      <c r="P2" s="10" t="s">
        <v>42</v>
      </c>
    </row>
    <row r="3" spans="1:16" x14ac:dyDescent="0.15">
      <c r="A3" s="1" t="s">
        <v>21</v>
      </c>
      <c r="F3" s="1" t="s">
        <v>24</v>
      </c>
      <c r="G3" s="1">
        <v>530.41763113221998</v>
      </c>
      <c r="H3" s="1">
        <f t="shared" ref="H3:H17" si="0">(G3-$G$24)/($G$25-$G$24)</f>
        <v>5.7766040288571657E-2</v>
      </c>
      <c r="L3" s="1" t="s">
        <v>24</v>
      </c>
      <c r="M3" s="10"/>
      <c r="N3" s="3"/>
      <c r="P3" s="3" t="s">
        <v>43</v>
      </c>
    </row>
    <row r="4" spans="1:16" x14ac:dyDescent="0.15">
      <c r="A4" s="1" t="s">
        <v>5</v>
      </c>
      <c r="B4" s="3">
        <v>0</v>
      </c>
      <c r="F4" s="1" t="s">
        <v>26</v>
      </c>
      <c r="G4" s="1">
        <v>530.41763113221998</v>
      </c>
      <c r="H4" s="1">
        <f t="shared" si="0"/>
        <v>5.7766040288571657E-2</v>
      </c>
      <c r="L4" s="1" t="s">
        <v>26</v>
      </c>
      <c r="M4" s="10"/>
      <c r="N4" s="3"/>
      <c r="P4" s="11" t="s">
        <v>48</v>
      </c>
    </row>
    <row r="5" spans="1:16" x14ac:dyDescent="0.15">
      <c r="A5" s="1" t="s">
        <v>6</v>
      </c>
      <c r="B5" s="3">
        <v>0.46650445299999999</v>
      </c>
      <c r="F5" s="1" t="s">
        <v>29</v>
      </c>
      <c r="G5" s="1">
        <v>531.17222948321898</v>
      </c>
      <c r="H5" s="1">
        <f t="shared" si="0"/>
        <v>0.45441383753999143</v>
      </c>
      <c r="L5" s="1" t="s">
        <v>29</v>
      </c>
      <c r="M5" s="10"/>
      <c r="N5" s="3"/>
      <c r="P5" s="12" t="s">
        <v>47</v>
      </c>
    </row>
    <row r="6" spans="1:16" x14ac:dyDescent="0.15">
      <c r="A6" s="1" t="s">
        <v>7</v>
      </c>
      <c r="B6" s="3">
        <v>0.358658331</v>
      </c>
      <c r="F6" s="1" t="s">
        <v>25</v>
      </c>
      <c r="G6" s="1">
        <v>530.99870390781098</v>
      </c>
      <c r="H6" s="1">
        <f t="shared" si="0"/>
        <v>0.36320168850567419</v>
      </c>
      <c r="L6" s="1" t="s">
        <v>25</v>
      </c>
      <c r="M6" s="10"/>
      <c r="N6" s="3"/>
    </row>
    <row r="7" spans="1:16" x14ac:dyDescent="0.15">
      <c r="A7" s="1" t="s">
        <v>8</v>
      </c>
      <c r="B7" s="3">
        <v>8.5485836999999995E-2</v>
      </c>
      <c r="F7" s="1" t="s">
        <v>23</v>
      </c>
      <c r="G7" s="1">
        <v>530.42571346680802</v>
      </c>
      <c r="H7" s="1">
        <f t="shared" si="0"/>
        <v>6.2014446353533828E-2</v>
      </c>
      <c r="L7" s="1" t="s">
        <v>23</v>
      </c>
      <c r="M7" s="10"/>
      <c r="N7" s="3"/>
    </row>
    <row r="8" spans="1:16" x14ac:dyDescent="0.15">
      <c r="A8" s="1" t="s">
        <v>10</v>
      </c>
      <c r="B8" s="3">
        <v>1</v>
      </c>
      <c r="F8" s="1" t="s">
        <v>27</v>
      </c>
      <c r="G8" s="1">
        <v>532.24145052846097</v>
      </c>
      <c r="H8" s="1">
        <f t="shared" si="0"/>
        <v>1.0164402080039991</v>
      </c>
      <c r="L8" s="1" t="s">
        <v>27</v>
      </c>
      <c r="M8" s="10"/>
      <c r="N8" s="3"/>
    </row>
    <row r="9" spans="1:16" x14ac:dyDescent="0.15">
      <c r="A9" s="1" t="s">
        <v>9</v>
      </c>
      <c r="B9" s="3">
        <v>0.22117704299999999</v>
      </c>
      <c r="F9" s="1" t="s">
        <v>30</v>
      </c>
      <c r="G9" s="1">
        <v>530.65584538112205</v>
      </c>
      <c r="H9" s="1">
        <f t="shared" si="0"/>
        <v>0.18298120538377269</v>
      </c>
      <c r="L9" s="1" t="s">
        <v>30</v>
      </c>
      <c r="M9" s="10"/>
      <c r="N9" s="3"/>
    </row>
    <row r="10" spans="1:16" x14ac:dyDescent="0.15">
      <c r="E10" s="1" t="s">
        <v>32</v>
      </c>
      <c r="F10" s="1" t="s">
        <v>33</v>
      </c>
      <c r="G10" s="1">
        <v>531.12527706205697</v>
      </c>
      <c r="H10" s="1">
        <f t="shared" si="0"/>
        <v>0.42973372207872657</v>
      </c>
      <c r="K10" s="1" t="s">
        <v>32</v>
      </c>
      <c r="L10" s="1" t="s">
        <v>33</v>
      </c>
      <c r="M10" s="10"/>
      <c r="N10" s="3"/>
    </row>
    <row r="11" spans="1:16" x14ac:dyDescent="0.15">
      <c r="F11" s="1" t="s">
        <v>34</v>
      </c>
      <c r="G11" s="1">
        <v>531.26400473117803</v>
      </c>
      <c r="H11" s="1">
        <f t="shared" si="0"/>
        <v>0.50265466644846557</v>
      </c>
      <c r="L11" s="1" t="s">
        <v>34</v>
      </c>
      <c r="M11" s="10"/>
      <c r="N11" s="3"/>
    </row>
    <row r="12" spans="1:16" x14ac:dyDescent="0.15">
      <c r="F12" s="1" t="s">
        <v>35</v>
      </c>
      <c r="G12" s="1">
        <v>530.181751667085</v>
      </c>
      <c r="H12" s="1">
        <f t="shared" si="0"/>
        <v>-6.6221866839466237E-2</v>
      </c>
      <c r="L12" s="1" t="s">
        <v>35</v>
      </c>
      <c r="M12" s="10"/>
      <c r="N12" s="3"/>
    </row>
    <row r="13" spans="1:16" x14ac:dyDescent="0.15">
      <c r="F13" s="1" t="s">
        <v>36</v>
      </c>
      <c r="G13" s="1">
        <v>530.53830726784702</v>
      </c>
      <c r="H13" s="1">
        <f t="shared" si="0"/>
        <v>0.12119835936786516</v>
      </c>
      <c r="L13" s="1" t="s">
        <v>36</v>
      </c>
      <c r="M13" s="10"/>
      <c r="N13" s="3"/>
    </row>
    <row r="14" spans="1:16" x14ac:dyDescent="0.15">
      <c r="F14" s="1" t="s">
        <v>37</v>
      </c>
      <c r="G14" s="1">
        <v>530.17752981133503</v>
      </c>
      <c r="H14" s="1">
        <f t="shared" si="0"/>
        <v>-6.8441047124340001E-2</v>
      </c>
      <c r="L14" s="1" t="s">
        <v>37</v>
      </c>
      <c r="M14" s="10"/>
      <c r="N14" s="3"/>
    </row>
    <row r="15" spans="1:16" x14ac:dyDescent="0.15">
      <c r="F15" s="1" t="s">
        <v>38</v>
      </c>
      <c r="G15" s="1">
        <v>530.59320343135403</v>
      </c>
      <c r="H15" s="1">
        <f t="shared" si="0"/>
        <v>0.15005403113521312</v>
      </c>
      <c r="L15" s="1" t="s">
        <v>38</v>
      </c>
      <c r="M15" s="10"/>
      <c r="N15" s="3"/>
    </row>
    <row r="16" spans="1:16" x14ac:dyDescent="0.15">
      <c r="F16" s="1" t="s">
        <v>39</v>
      </c>
      <c r="G16" s="1">
        <v>530.14115208618603</v>
      </c>
      <c r="H16" s="1">
        <f t="shared" si="0"/>
        <v>-8.7562669283028111E-2</v>
      </c>
      <c r="L16" s="1" t="s">
        <v>39</v>
      </c>
      <c r="M16" s="10"/>
      <c r="N16" s="3"/>
    </row>
    <row r="17" spans="6:14" x14ac:dyDescent="0.15">
      <c r="F17" s="1" t="s">
        <v>40</v>
      </c>
      <c r="G17" s="1">
        <v>530.04287837833897</v>
      </c>
      <c r="H17" s="1">
        <f t="shared" si="0"/>
        <v>-0.13921935484781797</v>
      </c>
      <c r="L17" s="1" t="s">
        <v>40</v>
      </c>
      <c r="M17" s="10"/>
      <c r="N17" s="3"/>
    </row>
    <row r="24" spans="6:14" x14ac:dyDescent="0.15">
      <c r="G24" s="4">
        <v>530.30773474795274</v>
      </c>
      <c r="H24" s="1">
        <f>SLOPE(H4:H9,$B$4:$B$9)</f>
        <v>1.0003120519186053</v>
      </c>
      <c r="M24" s="4">
        <v>531.0142535</v>
      </c>
      <c r="N24" s="11"/>
    </row>
    <row r="25" spans="6:14" x14ac:dyDescent="0.15">
      <c r="G25" s="4">
        <v>532.21017403093379</v>
      </c>
      <c r="H25" s="1">
        <f>INTERCEPT(H4:H9,$B$4:$B$9)</f>
        <v>7.2108696449330045E-4</v>
      </c>
      <c r="M25" s="4">
        <v>532.97914330000003</v>
      </c>
      <c r="N25" s="11"/>
    </row>
    <row r="26" spans="6:14" x14ac:dyDescent="0.15">
      <c r="H26" s="5">
        <f>((1-H24)^2)+(H25^2)</f>
        <v>6.1734281026740044E-7</v>
      </c>
      <c r="N26" s="12"/>
    </row>
    <row r="29" spans="6:14" x14ac:dyDescent="0.15">
      <c r="H29" s="1" t="s">
        <v>44</v>
      </c>
    </row>
    <row r="30" spans="6:14" x14ac:dyDescent="0.15">
      <c r="H30" s="1" t="s">
        <v>45</v>
      </c>
    </row>
    <row r="31" spans="6:14" x14ac:dyDescent="0.15">
      <c r="H31" s="1" t="s">
        <v>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panel 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Kwon, Na Young</cp:lastModifiedBy>
  <cp:lastPrinted>2022-03-16T04:03:37Z</cp:lastPrinted>
  <dcterms:created xsi:type="dcterms:W3CDTF">2020-10-23T22:32:14Z</dcterms:created>
  <dcterms:modified xsi:type="dcterms:W3CDTF">2023-12-07T18:30:42Z</dcterms:modified>
</cp:coreProperties>
</file>