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1C79BAD3-219C-44FE-86F7-78B6B3B1FFC1}" xr6:coauthVersionLast="44" xr6:coauthVersionMax="44" xr10:uidLastSave="{00000000-0000-0000-0000-000000000000}"/>
  <bookViews>
    <workbookView xWindow="4545" yWindow="4545" windowWidth="21600" windowHeight="11325" xr2:uid="{A409AF74-48C5-403D-A981-AF77143B4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17" i="1"/>
  <c r="F11" i="1"/>
  <c r="F12" i="1"/>
  <c r="F13" i="1"/>
  <c r="F10" i="1"/>
  <c r="D11" i="1"/>
  <c r="D12" i="1"/>
  <c r="D13" i="1"/>
  <c r="D10" i="1"/>
  <c r="B11" i="1"/>
  <c r="B12" i="1"/>
  <c r="B13" i="1"/>
  <c r="B10" i="1"/>
  <c r="J6" i="1" l="1"/>
  <c r="M6" i="1" s="1"/>
  <c r="J7" i="1"/>
  <c r="M7" i="1" s="1"/>
  <c r="J8" i="1"/>
  <c r="M8" i="1" s="1"/>
  <c r="J5" i="1"/>
  <c r="M5" i="1" s="1"/>
  <c r="H6" i="1"/>
  <c r="H7" i="1"/>
  <c r="H8" i="1"/>
  <c r="F8" i="1"/>
  <c r="G8" i="1"/>
  <c r="B8" i="1"/>
  <c r="C8" i="1" s="1"/>
  <c r="B7" i="1"/>
  <c r="F7" i="1"/>
  <c r="G7" i="1" s="1"/>
  <c r="F6" i="1"/>
  <c r="G6" i="1"/>
  <c r="B6" i="1"/>
  <c r="F5" i="1"/>
  <c r="G5" i="1" s="1"/>
  <c r="B5" i="1"/>
  <c r="C5" i="1" s="1"/>
  <c r="E6" i="1"/>
  <c r="E7" i="1"/>
  <c r="E8" i="1"/>
  <c r="E5" i="1"/>
  <c r="C6" i="1"/>
  <c r="I8" i="1" l="1"/>
  <c r="C7" i="1"/>
  <c r="I7" i="1" s="1"/>
  <c r="I6" i="1"/>
  <c r="I5" i="1"/>
  <c r="H5" i="1"/>
</calcChain>
</file>

<file path=xl/sharedStrings.xml><?xml version="1.0" encoding="utf-8"?>
<sst xmlns="http://schemas.openxmlformats.org/spreadsheetml/2006/main" count="21" uniqueCount="21">
  <si>
    <t>Coal Gen</t>
  </si>
  <si>
    <t>Coal</t>
  </si>
  <si>
    <t>Nat Gas</t>
  </si>
  <si>
    <t>Oil</t>
  </si>
  <si>
    <t>Emission Coeff</t>
  </si>
  <si>
    <t>Coal Emi</t>
  </si>
  <si>
    <t>Oil Gen</t>
  </si>
  <si>
    <t>Oil Emi</t>
  </si>
  <si>
    <t>Nat Gas Gen</t>
  </si>
  <si>
    <t>Nat gas emi</t>
  </si>
  <si>
    <t>Net Gen</t>
  </si>
  <si>
    <t>Net Emi</t>
  </si>
  <si>
    <t>Actual Emi</t>
  </si>
  <si>
    <t>DMD</t>
  </si>
  <si>
    <t>Other gen</t>
  </si>
  <si>
    <t>Capacity</t>
  </si>
  <si>
    <t>Nuc</t>
  </si>
  <si>
    <t>Hyd</t>
  </si>
  <si>
    <t>PVS</t>
  </si>
  <si>
    <t>WIND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</si>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</sst>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indexed="2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5D8E-66CA-4B93-8B0F-F944A8340249}">
  <dimension ref="A1:M21"/>
  <sheetViews>
    <sheetView tabSelected="1" workbookViewId="0">
      <selection activeCell="D18" sqref="D18"/>
    </sheetView>
  </sheetViews>
  <sheetFormatPr defaultRowHeight="15" x14ac:dyDescent="0.25"/>
  <cols>
    <col min="5" max="5" width="9.5703125" bestFit="1" customWidth="1"/>
    <col min="7" max="7" width="9.5703125" bestFit="1" customWidth="1"/>
    <col min="9" max="9" width="9.5703125" bestFit="1" customWidth="1"/>
  </cols>
  <sheetData>
    <row r="1" spans="1:13" x14ac:dyDescent="0.25">
      <c r="A1" t="s">
        <v>4</v>
      </c>
    </row>
    <row r="2" spans="1:13" x14ac:dyDescent="0.25">
      <c r="A2" t="s">
        <v>1</v>
      </c>
      <c r="B2">
        <v>9.4300000000000004E-4</v>
      </c>
      <c r="C2" t="s">
        <v>2</v>
      </c>
      <c r="D2" s="1">
        <v>5.9900000000000003E-4</v>
      </c>
      <c r="E2" t="s">
        <v>3</v>
      </c>
      <c r="F2" s="1">
        <v>7.3800000000000005E-4</v>
      </c>
    </row>
    <row r="4" spans="1:13" x14ac:dyDescent="0.25">
      <c r="B4" t="s">
        <v>0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14</v>
      </c>
      <c r="K4" t="s">
        <v>12</v>
      </c>
      <c r="M4" t="s">
        <v>13</v>
      </c>
    </row>
    <row r="5" spans="1:13" x14ac:dyDescent="0.25">
      <c r="A5">
        <v>2013</v>
      </c>
      <c r="B5">
        <f>234514+25000</f>
        <v>259514</v>
      </c>
      <c r="C5">
        <f>$B$2*B5</f>
        <v>244.72170200000002</v>
      </c>
      <c r="D5" s="2">
        <v>108135</v>
      </c>
      <c r="E5" s="1">
        <f>D5*$F$2</f>
        <v>79.803629999999998</v>
      </c>
      <c r="F5" s="2">
        <f>399271+50000</f>
        <v>449271</v>
      </c>
      <c r="G5" s="1">
        <f>F5*$D$2</f>
        <v>269.11332900000002</v>
      </c>
      <c r="H5" s="2">
        <f>F5+D5+B5</f>
        <v>816920</v>
      </c>
      <c r="I5" s="1">
        <f>G5+E5+C5</f>
        <v>593.63866100000007</v>
      </c>
      <c r="J5">
        <f>SUM(I18:M18)</f>
        <v>96871.606</v>
      </c>
      <c r="K5">
        <v>592.4</v>
      </c>
      <c r="M5" s="2">
        <f>J5+H5</f>
        <v>913791.60600000003</v>
      </c>
    </row>
    <row r="6" spans="1:13" x14ac:dyDescent="0.25">
      <c r="A6">
        <v>2014</v>
      </c>
      <c r="B6">
        <f>25000+231421</f>
        <v>256421</v>
      </c>
      <c r="C6">
        <f t="shared" ref="C6:C8" si="0">$B$2*B6</f>
        <v>241.805003</v>
      </c>
      <c r="D6" s="2">
        <v>72571</v>
      </c>
      <c r="E6" s="1">
        <f t="shared" ref="E6:E8" si="1">D6*$F$2</f>
        <v>53.557398000000006</v>
      </c>
      <c r="F6" s="2">
        <f>411920+50000</f>
        <v>461920</v>
      </c>
      <c r="G6" s="1">
        <f t="shared" ref="G6:G8" si="2">F6*$D$2</f>
        <v>276.69008000000002</v>
      </c>
      <c r="H6" s="2">
        <f t="shared" ref="H6:H8" si="3">F6+D6+B6</f>
        <v>790912</v>
      </c>
      <c r="I6" s="1">
        <f t="shared" ref="I6:I8" si="4">G6+E6+C6</f>
        <v>572.05248099999994</v>
      </c>
      <c r="J6">
        <f>SUM(I19:M19)</f>
        <v>89484.235000000001</v>
      </c>
      <c r="K6">
        <v>572.6</v>
      </c>
      <c r="M6" s="2">
        <f t="shared" ref="M6:M8" si="5">J6+H6</f>
        <v>880396.23499999999</v>
      </c>
    </row>
    <row r="7" spans="1:13" x14ac:dyDescent="0.25">
      <c r="A7">
        <v>2015</v>
      </c>
      <c r="B7">
        <f>232618+50000</f>
        <v>282618</v>
      </c>
      <c r="C7">
        <f t="shared" si="0"/>
        <v>266.50877400000002</v>
      </c>
      <c r="D7" s="2">
        <v>57693</v>
      </c>
      <c r="E7" s="1">
        <f t="shared" si="1"/>
        <v>42.577434000000004</v>
      </c>
      <c r="F7" s="2">
        <f>383293+40000</f>
        <v>423293</v>
      </c>
      <c r="G7" s="1">
        <f t="shared" si="2"/>
        <v>253.55250700000002</v>
      </c>
      <c r="H7" s="2">
        <f t="shared" si="3"/>
        <v>763604</v>
      </c>
      <c r="I7" s="1">
        <f t="shared" si="4"/>
        <v>562.63871500000005</v>
      </c>
      <c r="J7">
        <f>SUM(I20:M20)</f>
        <v>103257.088</v>
      </c>
      <c r="K7">
        <v>560.29999999999995</v>
      </c>
      <c r="M7" s="2">
        <f t="shared" si="5"/>
        <v>866861.08799999999</v>
      </c>
    </row>
    <row r="8" spans="1:13" x14ac:dyDescent="0.25">
      <c r="A8">
        <v>2016</v>
      </c>
      <c r="B8">
        <f>222618+50000</f>
        <v>272618</v>
      </c>
      <c r="C8">
        <f t="shared" si="0"/>
        <v>257.07877400000001</v>
      </c>
      <c r="D8" s="3">
        <v>38919</v>
      </c>
      <c r="E8" s="1">
        <f t="shared" si="1"/>
        <v>28.722222000000002</v>
      </c>
      <c r="F8" s="3">
        <f>375018+70000</f>
        <v>445018</v>
      </c>
      <c r="G8" s="1">
        <f t="shared" si="2"/>
        <v>266.56578200000001</v>
      </c>
      <c r="H8" s="2">
        <f t="shared" si="3"/>
        <v>756555</v>
      </c>
      <c r="I8" s="1">
        <f t="shared" si="4"/>
        <v>552.36677800000007</v>
      </c>
      <c r="J8">
        <f>SUM(I21:M21)</f>
        <v>115696.98293115193</v>
      </c>
      <c r="K8">
        <v>552.79999999999995</v>
      </c>
      <c r="M8" s="2">
        <f t="shared" si="5"/>
        <v>872251.98293115199</v>
      </c>
    </row>
    <row r="10" spans="1:13" x14ac:dyDescent="0.25">
      <c r="A10" t="s">
        <v>15</v>
      </c>
      <c r="B10">
        <f>B5/8760</f>
        <v>29.62488584474886</v>
      </c>
      <c r="D10">
        <f>D5/8760</f>
        <v>12.344178082191782</v>
      </c>
      <c r="F10">
        <f>F5/8760</f>
        <v>51.286643835616438</v>
      </c>
    </row>
    <row r="11" spans="1:13" x14ac:dyDescent="0.25">
      <c r="B11">
        <f t="shared" ref="B11:B13" si="6">B6/8760</f>
        <v>29.271803652968035</v>
      </c>
      <c r="D11">
        <f t="shared" ref="D11:D13" si="7">D6/8760</f>
        <v>8.2843607305936064</v>
      </c>
      <c r="F11">
        <f t="shared" ref="F11:F13" si="8">F6/8760</f>
        <v>52.730593607305934</v>
      </c>
    </row>
    <row r="12" spans="1:13" x14ac:dyDescent="0.25">
      <c r="B12">
        <f t="shared" si="6"/>
        <v>32.262328767123286</v>
      </c>
      <c r="D12">
        <f t="shared" si="7"/>
        <v>6.5859589041095887</v>
      </c>
      <c r="F12">
        <f t="shared" si="8"/>
        <v>48.32111872146119</v>
      </c>
    </row>
    <row r="13" spans="1:13" x14ac:dyDescent="0.25">
      <c r="B13">
        <f t="shared" si="6"/>
        <v>31.120776255707764</v>
      </c>
      <c r="D13">
        <f t="shared" si="7"/>
        <v>4.4428082191780822</v>
      </c>
      <c r="F13">
        <f t="shared" si="8"/>
        <v>50.801141552511417</v>
      </c>
    </row>
    <row r="17" spans="2:13" x14ac:dyDescent="0.25">
      <c r="B17">
        <v>9302.75</v>
      </c>
      <c r="C17">
        <f>B17/8760</f>
        <v>1.0619577625570775</v>
      </c>
      <c r="I17" t="s">
        <v>16</v>
      </c>
      <c r="J17" t="s">
        <v>17</v>
      </c>
      <c r="K17" t="s">
        <v>18</v>
      </c>
      <c r="L17" t="s">
        <v>19</v>
      </c>
      <c r="M17" t="s">
        <v>20</v>
      </c>
    </row>
    <row r="18" spans="2:13" x14ac:dyDescent="0.25">
      <c r="B18">
        <v>0</v>
      </c>
      <c r="C18">
        <f t="shared" ref="C18:C20" si="9">B18/8760</f>
        <v>0</v>
      </c>
      <c r="I18">
        <v>9302.75</v>
      </c>
      <c r="J18" s="2">
        <v>84885</v>
      </c>
      <c r="K18">
        <v>162.672</v>
      </c>
      <c r="L18">
        <v>85.567999999999998</v>
      </c>
      <c r="M18">
        <v>2435.616</v>
      </c>
    </row>
    <row r="19" spans="2:13" x14ac:dyDescent="0.25">
      <c r="B19">
        <v>9437.2849999999999</v>
      </c>
      <c r="C19">
        <f t="shared" si="9"/>
        <v>1.0773156392694063</v>
      </c>
      <c r="J19" s="2">
        <v>86942</v>
      </c>
      <c r="K19">
        <v>34.347999999999999</v>
      </c>
      <c r="L19">
        <v>88.941000000000003</v>
      </c>
      <c r="M19">
        <v>2418.9459999999999</v>
      </c>
    </row>
    <row r="20" spans="2:13" x14ac:dyDescent="0.25">
      <c r="B20">
        <v>17300.237000000001</v>
      </c>
      <c r="C20">
        <f t="shared" si="9"/>
        <v>1.9749128995433791</v>
      </c>
      <c r="I20">
        <v>9437.2849999999999</v>
      </c>
      <c r="J20" s="2">
        <v>91270</v>
      </c>
      <c r="K20">
        <v>67.165000000000006</v>
      </c>
      <c r="L20">
        <v>98.534999999999997</v>
      </c>
      <c r="M20">
        <v>2384.1030000000001</v>
      </c>
    </row>
    <row r="21" spans="2:13" x14ac:dyDescent="0.25">
      <c r="I21">
        <v>17300.237000000001</v>
      </c>
      <c r="J21" s="2">
        <v>84717</v>
      </c>
      <c r="K21">
        <v>4999.8254999999999</v>
      </c>
      <c r="L21">
        <v>6521.50715915193</v>
      </c>
      <c r="M21">
        <v>2158.4132719999998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2020-03-15T18:31:24Z</dcterms:created>
  <dcterms:modified xsi:type="dcterms:W3CDTF">2020-03-15T21:09:15Z</dcterms:modified>
</cp:coreProperties>
</file>