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hidePivotFieldList="1"/>
  <mc:AlternateContent xmlns:mc="http://schemas.openxmlformats.org/markup-compatibility/2006">
    <mc:Choice Requires="x15">
      <x15ac:absPath xmlns:x15ac="http://schemas.microsoft.com/office/spreadsheetml/2010/11/ac" url="C:\Users\t.palamarchuk\Desktop\"/>
    </mc:Choice>
  </mc:AlternateContent>
  <xr:revisionPtr revIDLastSave="0" documentId="13_ncr:1_{4144F130-AE0F-4FF7-9F6B-C84B5565B683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Клієнти" sheetId="4" r:id="rId1"/>
    <sheet name="Лист5" sheetId="14" state="hidden" r:id="rId2"/>
    <sheet name="Асортимент" sheetId="13" r:id="rId3"/>
    <sheet name="Лист3" sheetId="12" state="hidden" r:id="rId4"/>
    <sheet name="Лист2" sheetId="11" state="hidden" r:id="rId5"/>
    <sheet name="Лист8" sheetId="9" state="hidden" r:id="rId6"/>
    <sheet name="Лист1" sheetId="10" state="hidden" r:id="rId7"/>
  </sheets>
  <definedNames>
    <definedName name="_xlnm._FilterDatabase" localSheetId="0" hidden="1">Клієнти!$A$5:$P$40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" i="13" l="1"/>
  <c r="G8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5" i="13"/>
  <c r="G26" i="13"/>
  <c r="G27" i="13"/>
  <c r="G28" i="13"/>
  <c r="G29" i="13"/>
  <c r="G30" i="13"/>
  <c r="G31" i="13"/>
  <c r="G32" i="13"/>
  <c r="G33" i="13"/>
  <c r="G34" i="13"/>
  <c r="G5" i="13"/>
  <c r="H6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5" i="13"/>
  <c r="H26" i="13"/>
  <c r="H27" i="13"/>
  <c r="H28" i="13"/>
  <c r="H29" i="13"/>
  <c r="H30" i="13"/>
  <c r="H31" i="13"/>
  <c r="H32" i="13"/>
  <c r="H33" i="13"/>
  <c r="H34" i="13"/>
  <c r="H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5" i="13"/>
  <c r="B2" i="4"/>
  <c r="M9" i="4"/>
  <c r="M10" i="4"/>
  <c r="M11" i="4"/>
  <c r="M12" i="4"/>
  <c r="M13" i="4"/>
  <c r="M14" i="4"/>
  <c r="M15" i="4"/>
  <c r="M16" i="4"/>
  <c r="M17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8" i="4"/>
  <c r="O8" i="4" s="1"/>
  <c r="I9" i="4"/>
  <c r="I10" i="4"/>
  <c r="I11" i="4"/>
  <c r="I12" i="4"/>
  <c r="I13" i="4"/>
  <c r="I14" i="4"/>
  <c r="I15" i="4"/>
  <c r="I16" i="4"/>
  <c r="I17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8" i="4"/>
  <c r="N19" i="4"/>
  <c r="N9" i="4"/>
  <c r="N10" i="4"/>
  <c r="N11" i="4"/>
  <c r="N12" i="4"/>
  <c r="N13" i="4"/>
  <c r="N14" i="4"/>
  <c r="N15" i="4"/>
  <c r="N16" i="4"/>
  <c r="N17" i="4"/>
  <c r="N20" i="4"/>
  <c r="N21" i="4"/>
  <c r="N22" i="4"/>
  <c r="O22" i="4" s="1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L9" i="4"/>
  <c r="L10" i="4"/>
  <c r="L11" i="4"/>
  <c r="L12" i="4"/>
  <c r="L13" i="4"/>
  <c r="L14" i="4"/>
  <c r="L15" i="4"/>
  <c r="L16" i="4"/>
  <c r="L17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G9" i="4"/>
  <c r="G10" i="4"/>
  <c r="G11" i="4"/>
  <c r="G12" i="4"/>
  <c r="G13" i="4"/>
  <c r="G14" i="4"/>
  <c r="G15" i="4"/>
  <c r="G16" i="4"/>
  <c r="G17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8" i="4"/>
  <c r="K9" i="4"/>
  <c r="K10" i="4"/>
  <c r="K11" i="4"/>
  <c r="K12" i="4"/>
  <c r="K13" i="4"/>
  <c r="K14" i="4"/>
  <c r="K15" i="4"/>
  <c r="K16" i="4"/>
  <c r="K17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8" i="4"/>
  <c r="O30" i="4" l="1"/>
  <c r="O16" i="4"/>
  <c r="O15" i="4"/>
  <c r="O29" i="4"/>
  <c r="O39" i="4"/>
  <c r="O27" i="4"/>
  <c r="O13" i="4"/>
  <c r="O38" i="4"/>
  <c r="O26" i="4"/>
  <c r="O21" i="4"/>
  <c r="O34" i="4"/>
  <c r="O28" i="4"/>
  <c r="O14" i="4"/>
  <c r="O12" i="4"/>
  <c r="O37" i="4"/>
  <c r="O25" i="4"/>
  <c r="O11" i="4"/>
  <c r="O36" i="4"/>
  <c r="O10" i="4"/>
  <c r="O35" i="4"/>
  <c r="O23" i="4"/>
  <c r="O9" i="4"/>
  <c r="O19" i="4"/>
  <c r="O33" i="4"/>
  <c r="O32" i="4"/>
  <c r="O20" i="4"/>
  <c r="O31" i="4"/>
  <c r="O17" i="4"/>
  <c r="O24" i="4"/>
  <c r="M40" i="4"/>
  <c r="I42" i="4"/>
  <c r="N40" i="4"/>
  <c r="L40" i="4"/>
  <c r="G42" i="4"/>
  <c r="K42" i="4"/>
  <c r="O42" i="4" l="1"/>
</calcChain>
</file>

<file path=xl/sharedStrings.xml><?xml version="1.0" encoding="utf-8"?>
<sst xmlns="http://schemas.openxmlformats.org/spreadsheetml/2006/main" count="495" uniqueCount="196">
  <si>
    <t>Регіон</t>
  </si>
  <si>
    <t>Менеджер</t>
  </si>
  <si>
    <t>Хмельницька</t>
  </si>
  <si>
    <t>Старосєльська О.</t>
  </si>
  <si>
    <t>Соловей Тетяна Григорівна ФОП</t>
  </si>
  <si>
    <t>Вінницька</t>
  </si>
  <si>
    <t>Закарпатська</t>
  </si>
  <si>
    <t>Худік Ю.</t>
  </si>
  <si>
    <t>Барзул Іван Михайлович ФОП</t>
  </si>
  <si>
    <t>Тернопільська</t>
  </si>
  <si>
    <t>Агрохімзахист</t>
  </si>
  <si>
    <t>Бєлік О.</t>
  </si>
  <si>
    <t>Київська</t>
  </si>
  <si>
    <t>Миколаївська</t>
  </si>
  <si>
    <t>Карпенко О.</t>
  </si>
  <si>
    <t>Харківська</t>
  </si>
  <si>
    <t>Лященко Н.</t>
  </si>
  <si>
    <t>Одеська</t>
  </si>
  <si>
    <t>Банк Марія</t>
  </si>
  <si>
    <t>Черкаська</t>
  </si>
  <si>
    <t>Бондарчук В.</t>
  </si>
  <si>
    <t>Чернівецька</t>
  </si>
  <si>
    <t>Рівненська</t>
  </si>
  <si>
    <t>Полтавська</t>
  </si>
  <si>
    <t>Волинська</t>
  </si>
  <si>
    <t>Чернігівська</t>
  </si>
  <si>
    <t>Київ</t>
  </si>
  <si>
    <t>Отрощенко Артем Андрійович ФОП</t>
  </si>
  <si>
    <t>Житомирська</t>
  </si>
  <si>
    <t>Кирилюк Людмила Пилипівна ФОП</t>
  </si>
  <si>
    <t>Група клієнтів</t>
  </si>
  <si>
    <t>Барановська</t>
  </si>
  <si>
    <t>Безбах</t>
  </si>
  <si>
    <t>Бізон</t>
  </si>
  <si>
    <t>Борец</t>
  </si>
  <si>
    <t>Булавко</t>
  </si>
  <si>
    <t>Ваш Сад</t>
  </si>
  <si>
    <t>Капінос</t>
  </si>
  <si>
    <t>Карпова</t>
  </si>
  <si>
    <t>Колесник</t>
  </si>
  <si>
    <t>Кошиль</t>
  </si>
  <si>
    <t>Ксендзов</t>
  </si>
  <si>
    <t>Ксьондз</t>
  </si>
  <si>
    <t>Леда Агро</t>
  </si>
  <si>
    <t>Лепський (Рівне)</t>
  </si>
  <si>
    <t>Манчак Олександр Володимирович ФОП</t>
  </si>
  <si>
    <t>Масьома</t>
  </si>
  <si>
    <t>Олійник</t>
  </si>
  <si>
    <t>Пацаранюк</t>
  </si>
  <si>
    <t>Понедельник Катерина Романівна ФОП</t>
  </si>
  <si>
    <t>Приходько</t>
  </si>
  <si>
    <t>Соловей</t>
  </si>
  <si>
    <t>Франко</t>
  </si>
  <si>
    <t>Цанга</t>
  </si>
  <si>
    <t>Шкреба</t>
  </si>
  <si>
    <t>Шпак</t>
  </si>
  <si>
    <t>Юрків Василь Матвійович ФОП</t>
  </si>
  <si>
    <t>Нутрівант розсада (25 гр)</t>
  </si>
  <si>
    <t>К-ть стійок</t>
  </si>
  <si>
    <t>К-ть</t>
  </si>
  <si>
    <t>SKU</t>
  </si>
  <si>
    <t>Оборот, грн з ПДВ</t>
  </si>
  <si>
    <t>Нутрівант виноград (25 гр)</t>
  </si>
  <si>
    <t>Нутрівант виноград (250 гр)</t>
  </si>
  <si>
    <t>Нутрівант гортензії та магнолії (25 гр)</t>
  </si>
  <si>
    <t>Нутрівант овочі універсал (25 гр)</t>
  </si>
  <si>
    <t>Нутрівант овочі універсал (250 гр)</t>
  </si>
  <si>
    <t>Нутрівант петунії та сурфінії (25 гр)</t>
  </si>
  <si>
    <t>Нутрівант петунії та сурфінії (250 гр)</t>
  </si>
  <si>
    <t>Нутрівант плодово-ягідні універсал (25 гр)</t>
  </si>
  <si>
    <t>Нутрівант плодово-ягідні універсал (250 гр)</t>
  </si>
  <si>
    <t>Нутрівант Плюс баштанні культури (25 гр)</t>
  </si>
  <si>
    <t xml:space="preserve">Нутрівант Плюс виноград (25 гр) </t>
  </si>
  <si>
    <t xml:space="preserve">Нутрівант Плюс зав'язь (25 гр) </t>
  </si>
  <si>
    <t>Нутрівант Плюс калій фосфор (25 гр)</t>
  </si>
  <si>
    <t xml:space="preserve">Нутрівант Плюс картопля (25 гр) </t>
  </si>
  <si>
    <t xml:space="preserve">Нутрівант Плюс овочі універсал (25 гр) </t>
  </si>
  <si>
    <t xml:space="preserve">Нутрівант Плюс садовий універсал (25 гр) </t>
  </si>
  <si>
    <t>Нутрівант Плюс хвойні та ландшафтні культури (25 гр)</t>
  </si>
  <si>
    <t xml:space="preserve">Нутрівант Плюс чорниця та лохина (25 гр) </t>
  </si>
  <si>
    <t xml:space="preserve">Нутрівант Плюс ягідний універсал (25 гр) </t>
  </si>
  <si>
    <t>Нутрівант самшит і вічнозелені (25 гр)</t>
  </si>
  <si>
    <t>Нутрівант самшит і вічнозелені (250 гр)</t>
  </si>
  <si>
    <t>Нутрівант троянди та квітучі рослини (25 гр)</t>
  </si>
  <si>
    <t>Нутрівант троянди та квітучі рослини (250 гр)</t>
  </si>
  <si>
    <t xml:space="preserve">Нутрівант Універсальний активний ріст (25 гр) </t>
  </si>
  <si>
    <t xml:space="preserve">Нутрівант Універсальний троянди та квітучі рослини (25 гр) </t>
  </si>
  <si>
    <t>Нутрівант хвойні та ландшафтні культури (25 гр)</t>
  </si>
  <si>
    <t>Нутрівант хвойні та ландшафтні культури (250 гр)</t>
  </si>
  <si>
    <t>Нутрівант чорниця та лохина (25 гр)</t>
  </si>
  <si>
    <t>Нутрівант чорниця та лохина (250 гр)</t>
  </si>
  <si>
    <t>В лінійці</t>
  </si>
  <si>
    <t>Доля%</t>
  </si>
  <si>
    <t>І півр. 2023</t>
  </si>
  <si>
    <t>І півр. 2024</t>
  </si>
  <si>
    <t>І півр. 24</t>
  </si>
  <si>
    <t>І півр. 23</t>
  </si>
  <si>
    <t>СТІЙКИ НУТРІВАНТИ</t>
  </si>
  <si>
    <t>Темп приросту, %</t>
  </si>
  <si>
    <t>ВСЬОГО</t>
  </si>
  <si>
    <t>Контрагент</t>
  </si>
  <si>
    <t>Батьківський елемент</t>
  </si>
  <si>
    <t>Регион</t>
  </si>
  <si>
    <t>Півріччя з 01.01.2023</t>
  </si>
  <si>
    <t>Півріччя з 01.07.2023</t>
  </si>
  <si>
    <t>Півріччя з 01.01.2024</t>
  </si>
  <si>
    <t>Підсумок</t>
  </si>
  <si>
    <t>Агро Успіх Південь ТД ТОВ</t>
  </si>
  <si>
    <t>Банк Алла Михайлівна ФОП</t>
  </si>
  <si>
    <t xml:space="preserve">Банк Марія </t>
  </si>
  <si>
    <t>Барановська Неля Петрівна ФОП</t>
  </si>
  <si>
    <t>Тернопільська обл.</t>
  </si>
  <si>
    <t>Борець Владислав Миколайович ФОП</t>
  </si>
  <si>
    <t>Борець Ганна Геннадіївна ФОП</t>
  </si>
  <si>
    <t>Булавко Олександр Володимирович ФОП</t>
  </si>
  <si>
    <t>Вахліовська-Капінос Поліна Сергіївна ФОП</t>
  </si>
  <si>
    <t>Воронюк Юлія Василівна ФОП</t>
  </si>
  <si>
    <t>Ворохубіна Надїя Геннадіївна ФОП</t>
  </si>
  <si>
    <t xml:space="preserve">Грига Михайло Олександрович ФОП </t>
  </si>
  <si>
    <t>Грига Ольга Іванівна ФОП</t>
  </si>
  <si>
    <t>Дагор ФГ</t>
  </si>
  <si>
    <t>ДАМАР АГРОТРЕЙД ТОВ</t>
  </si>
  <si>
    <t>ДАМАРК ГРУП ТОВ</t>
  </si>
  <si>
    <t>Дідух Людмила Григорівна ФОП</t>
  </si>
  <si>
    <t>Капінос Валерій Дмитрович ФОП</t>
  </si>
  <si>
    <t>Капінос Віктор Дмитрович ФОП</t>
  </si>
  <si>
    <t>Капінос Юлія Ігорівна ФОП</t>
  </si>
  <si>
    <t xml:space="preserve">Вінницька обл. </t>
  </si>
  <si>
    <t>Колесник Лідія Миколаївна ФОП</t>
  </si>
  <si>
    <t>Колесник Олександр Васильович ФОП</t>
  </si>
  <si>
    <t>Колесник Світлана Дмитрівна ФОП</t>
  </si>
  <si>
    <t>Колесник Юлія Олександрівна ФОП</t>
  </si>
  <si>
    <t>Кошиль Констянтин Констянтинович ФОП</t>
  </si>
  <si>
    <t>Кошиль Надія Анатоліївна ФОП</t>
  </si>
  <si>
    <t>Ксендзов Олег Мартірійович ФОП</t>
  </si>
  <si>
    <t>Ксьондз Леонід Іванович ФОП</t>
  </si>
  <si>
    <t xml:space="preserve">Ксьондз </t>
  </si>
  <si>
    <t>Кулєшов Володимир Миколайович ФОП</t>
  </si>
  <si>
    <t>Лепський Олександр Іванович ФОП</t>
  </si>
  <si>
    <t>Льовіна Ганна Геннадіївна ФОП</t>
  </si>
  <si>
    <t>Льовіна Євгенія Дмитрівна ФОП</t>
  </si>
  <si>
    <t>Чернігівська обл.</t>
  </si>
  <si>
    <t>Масьома Ірина Віталіївна ФОП</t>
  </si>
  <si>
    <t>Масьома Станіслав Ігорович ФОП</t>
  </si>
  <si>
    <t>Микуланинець Янек Дмитрович ФОП</t>
  </si>
  <si>
    <t>Олійник Валентина Броніславівна ФОП</t>
  </si>
  <si>
    <t>Остапенко Дмитро Ігорович ФОП</t>
  </si>
  <si>
    <t>Остапов Євген Максимович ФОП</t>
  </si>
  <si>
    <t>Остапова Наталья Михайлівна ФОП</t>
  </si>
  <si>
    <t>КИЇВ</t>
  </si>
  <si>
    <t>Пацаранюк Андрій Дмитрович ФОП</t>
  </si>
  <si>
    <t>Підборська Тетяна Миколаївна ФОП</t>
  </si>
  <si>
    <t>Поломацканич Ігор Богданович ФОП</t>
  </si>
  <si>
    <t xml:space="preserve">Понедельник Катерина Романівна ФОП </t>
  </si>
  <si>
    <t>Рівненська обл.</t>
  </si>
  <si>
    <t>Приходько Олексій Васильович ФОП</t>
  </si>
  <si>
    <t>Проценко Вадим Андрійович ФОП</t>
  </si>
  <si>
    <t>Талекс ТРК</t>
  </si>
  <si>
    <t>Федик Ніна Миколаївна ФОП</t>
  </si>
  <si>
    <t>Франко В'ячеслав Євгенійович ФОП</t>
  </si>
  <si>
    <t>Франко Юрій В'ячеславович ФОП</t>
  </si>
  <si>
    <t>Хорт Надія Володимирівна ФОП</t>
  </si>
  <si>
    <t>Цанга Яна Сергіївна ФОП</t>
  </si>
  <si>
    <t>Шевченко Олексій Олександрович ФОП</t>
  </si>
  <si>
    <t>Шкарупін Максим Юрійович ФОП</t>
  </si>
  <si>
    <t>Шкреба Євгенія Борисівна ФОП</t>
  </si>
  <si>
    <t>Шпак Оксана Василівна ФОП</t>
  </si>
  <si>
    <t>Житомирська обл.</t>
  </si>
  <si>
    <t>ІІ півр. 2023</t>
  </si>
  <si>
    <t>ІІ півр. 23</t>
  </si>
  <si>
    <t>КІЛЬКІСТЬ КЛІЄНТІВ</t>
  </si>
  <si>
    <t>Номенклатура</t>
  </si>
  <si>
    <t>В т.ч стійки</t>
  </si>
  <si>
    <t>Всього</t>
  </si>
  <si>
    <t>% стійок</t>
  </si>
  <si>
    <t>І півр.23, шт</t>
  </si>
  <si>
    <t>ІІ півр.23, шт</t>
  </si>
  <si>
    <t>І півр. 2024, шт</t>
  </si>
  <si>
    <t>Об'єми</t>
  </si>
  <si>
    <t>% приросту (порівняно з І півр.23)</t>
  </si>
  <si>
    <r>
      <rPr>
        <b/>
        <sz val="8"/>
        <color rgb="FF0070C0"/>
        <rFont val="Arial"/>
        <family val="2"/>
        <charset val="204"/>
        <scheme val="minor"/>
      </rPr>
      <t>З врахуванням</t>
    </r>
    <r>
      <rPr>
        <sz val="8"/>
        <color rgb="FF000000"/>
        <rFont val="Arial"/>
        <family val="2"/>
        <charset val="204"/>
        <scheme val="minor"/>
      </rPr>
      <t xml:space="preserve"> клієнтів по стійкам</t>
    </r>
  </si>
  <si>
    <r>
      <rPr>
        <b/>
        <sz val="8"/>
        <color rgb="FF0070C0"/>
        <rFont val="Arial"/>
        <family val="2"/>
        <charset val="204"/>
        <scheme val="minor"/>
      </rPr>
      <t xml:space="preserve">БЕЗ врахування </t>
    </r>
    <r>
      <rPr>
        <sz val="8"/>
        <color rgb="FF000000"/>
        <rFont val="Arial"/>
        <family val="2"/>
        <charset val="204"/>
        <scheme val="minor"/>
      </rPr>
      <t>кл зі стійками</t>
    </r>
  </si>
  <si>
    <t xml:space="preserve">Жилет "L" з логотипом "UKRAVIT" і "АПТЕКА САДІВНИКА" </t>
  </si>
  <si>
    <t xml:space="preserve">Жилет "3ХL" з логотипом "UKRAVIT" і "АПТЕКА САДІВНИКА" </t>
  </si>
  <si>
    <t xml:space="preserve">Жилет "ХL" з логотипом "UKRAVIT" і "АПТЕКА САДІВНИКА" </t>
  </si>
  <si>
    <t xml:space="preserve">Жилет "ХХL" з логотипом "UKRAVIT" і "АПТЕКА САДІВНИКА" </t>
  </si>
  <si>
    <t xml:space="preserve">Жилет "S" з логотипом Укравіт </t>
  </si>
  <si>
    <t xml:space="preserve">Жилет "М" з логотипом Укравіт </t>
  </si>
  <si>
    <t xml:space="preserve">Дощовик з логотипом Укравіт </t>
  </si>
  <si>
    <t xml:space="preserve">Реглан з логотипом Аргумін оранжевий </t>
  </si>
  <si>
    <t xml:space="preserve">Каталоги по ЗЗР Сингента 2024 </t>
  </si>
  <si>
    <t xml:space="preserve">Довідник Аптека Садівника 2024 </t>
  </si>
  <si>
    <t>Перемістити зі складу Маркетинг</t>
  </si>
  <si>
    <t>Оприбуткувати</t>
  </si>
  <si>
    <t>Найменування</t>
  </si>
  <si>
    <t>Всього, шт на СКЛАДІ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</si>
</sst>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;[Red]\-0.000"/>
    <numFmt numFmtId="165" formatCode="#,##0.000;[Red]\-#,##0.000"/>
    <numFmt numFmtId="166" formatCode="0.00;[Red]\-0.00"/>
    <numFmt numFmtId="180" formatCode="#,##0_ ;[Red]\-#,##0\ "/>
  </numFmts>
  <fonts count="21" x14ac:knownFonts="1">
    <font>
      <sz val="10"/>
      <color rgb="FF000000"/>
      <name val="Arial"/>
      <scheme val="minor"/>
    </font>
    <font>
      <sz val="10"/>
      <color rgb="FF000000"/>
      <name val="Arial"/>
      <scheme val="minor"/>
    </font>
    <font>
      <sz val="8"/>
      <name val="Arial"/>
    </font>
    <font>
      <sz val="8"/>
      <color rgb="FF000000"/>
      <name val="Arial"/>
      <family val="2"/>
      <charset val="204"/>
      <scheme val="minor"/>
    </font>
    <font>
      <b/>
      <sz val="8"/>
      <color rgb="FF000000"/>
      <name val="Arial"/>
      <family val="2"/>
      <charset val="204"/>
      <scheme val="minor"/>
    </font>
    <font>
      <sz val="8"/>
      <name val="Arial"/>
      <family val="2"/>
      <charset val="204"/>
    </font>
    <font>
      <sz val="8"/>
      <name val="Arial"/>
      <family val="2"/>
      <charset val="204"/>
      <scheme val="minor"/>
    </font>
    <font>
      <sz val="8"/>
      <name val="Arial"/>
      <family val="2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b/>
      <sz val="9"/>
      <color rgb="FF000000"/>
      <name val="Arial"/>
      <family val="2"/>
      <charset val="204"/>
      <scheme val="minor"/>
    </font>
    <font>
      <b/>
      <sz val="8"/>
      <name val="Arial"/>
      <family val="2"/>
      <charset val="204"/>
    </font>
    <font>
      <b/>
      <sz val="8"/>
      <color indexed="59"/>
      <name val="Arial"/>
      <family val="2"/>
    </font>
    <font>
      <sz val="8"/>
      <color rgb="FF000000"/>
      <name val="Arial"/>
      <family val="2"/>
    </font>
    <font>
      <b/>
      <sz val="8"/>
      <color indexed="59"/>
      <name val="Arial"/>
      <family val="2"/>
      <charset val="204"/>
    </font>
    <font>
      <sz val="8"/>
      <color indexed="8"/>
      <name val="Arial"/>
      <family val="2"/>
      <charset val="204"/>
    </font>
    <font>
      <b/>
      <sz val="8"/>
      <color indexed="8"/>
      <name val="Arial"/>
      <family val="2"/>
      <charset val="204"/>
    </font>
    <font>
      <sz val="8"/>
      <color theme="0"/>
      <name val="Arial"/>
      <family val="2"/>
      <charset val="204"/>
      <scheme val="minor"/>
    </font>
    <font>
      <b/>
      <sz val="8"/>
      <color rgb="FF0070C0"/>
      <name val="Arial"/>
      <family val="2"/>
      <charset val="204"/>
      <scheme val="minor"/>
    </font>
    <font>
      <sz val="11"/>
      <color rgb="FF000000"/>
      <name val="Calibri"/>
      <family val="2"/>
      <charset val="204"/>
    </font>
    <font>
      <b/>
      <sz val="10"/>
      <color rgb="FF000000"/>
      <name val="Arial"/>
      <family val="2"/>
      <charset val="204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FF"/>
        <bgColor auto="1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499984740745262"/>
        <bgColor indexed="64"/>
      </patternFill>
    </fill>
  </fills>
  <borders count="27">
    <border>
      <left/>
      <right/>
      <top/>
      <bottom/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 tint="4.9989318521683403E-2"/>
      </top>
      <bottom style="thin">
        <color theme="1" tint="4.9989318521683403E-2"/>
      </bottom>
      <diagonal/>
    </border>
    <border>
      <left style="thin">
        <color theme="1" tint="4.9989318521683403E-2"/>
      </left>
      <right/>
      <top style="thin">
        <color theme="1" tint="4.9989318521683403E-2"/>
      </top>
      <bottom style="thin">
        <color theme="1" tint="4.9989318521683403E-2"/>
      </bottom>
      <diagonal/>
    </border>
    <border>
      <left/>
      <right/>
      <top/>
      <bottom style="thin">
        <color theme="1" tint="4.9989318521683403E-2"/>
      </bottom>
      <diagonal/>
    </border>
    <border>
      <left style="thin">
        <color indexed="60"/>
      </left>
      <right style="thin">
        <color indexed="60"/>
      </right>
      <top style="thin">
        <color indexed="60"/>
      </top>
      <bottom style="thin">
        <color indexed="6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rgb="FFB3AC86"/>
      </right>
      <top style="thin">
        <color rgb="FFB3AC86"/>
      </top>
      <bottom style="thin">
        <color rgb="FFB3AC8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7" fillId="0" borderId="0"/>
  </cellStyleXfs>
  <cellXfs count="133">
    <xf numFmtId="0" fontId="0" fillId="0" borderId="0" xfId="0" applyFont="1" applyAlignment="1"/>
    <xf numFmtId="0" fontId="3" fillId="0" borderId="0" xfId="0" applyFont="1" applyAlignment="1"/>
    <xf numFmtId="0" fontId="4" fillId="0" borderId="0" xfId="0" applyFont="1" applyFill="1" applyAlignment="1">
      <alignment horizontal="center"/>
    </xf>
    <xf numFmtId="0" fontId="4" fillId="0" borderId="0" xfId="0" applyFont="1" applyAlignment="1">
      <alignment horizontal="center" vertical="center" wrapText="1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4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/>
    <xf numFmtId="0" fontId="3" fillId="0" borderId="1" xfId="0" applyFont="1" applyBorder="1" applyAlignment="1">
      <alignment horizontal="center"/>
    </xf>
    <xf numFmtId="0" fontId="5" fillId="0" borderId="0" xfId="3"/>
    <xf numFmtId="0" fontId="8" fillId="3" borderId="4" xfId="4" applyNumberFormat="1" applyFont="1" applyFill="1" applyBorder="1" applyAlignment="1">
      <alignment vertical="top" wrapText="1"/>
    </xf>
    <xf numFmtId="164" fontId="9" fillId="3" borderId="4" xfId="4" applyNumberFormat="1" applyFont="1" applyFill="1" applyBorder="1" applyAlignment="1">
      <alignment horizontal="right" vertical="top" wrapText="1"/>
    </xf>
    <xf numFmtId="0" fontId="9" fillId="3" borderId="4" xfId="4" applyNumberFormat="1" applyFont="1" applyFill="1" applyBorder="1" applyAlignment="1">
      <alignment horizontal="right" vertical="top" wrapText="1"/>
    </xf>
    <xf numFmtId="165" fontId="9" fillId="3" borderId="4" xfId="4" applyNumberFormat="1" applyFont="1" applyFill="1" applyBorder="1" applyAlignment="1">
      <alignment horizontal="right" vertical="top" wrapText="1"/>
    </xf>
    <xf numFmtId="165" fontId="8" fillId="3" borderId="4" xfId="4" applyNumberFormat="1" applyFont="1" applyFill="1" applyBorder="1" applyAlignment="1">
      <alignment horizontal="right" vertical="top" wrapText="1"/>
    </xf>
    <xf numFmtId="0" fontId="9" fillId="3" borderId="4" xfId="4" applyNumberFormat="1" applyFont="1" applyFill="1" applyBorder="1" applyAlignment="1">
      <alignment vertical="top" wrapText="1"/>
    </xf>
    <xf numFmtId="164" fontId="8" fillId="3" borderId="4" xfId="4" applyNumberFormat="1" applyFont="1" applyFill="1" applyBorder="1" applyAlignment="1">
      <alignment horizontal="right" vertical="top" wrapText="1"/>
    </xf>
    <xf numFmtId="0" fontId="3" fillId="0" borderId="0" xfId="0" applyFont="1" applyBorder="1" applyAlignment="1">
      <alignment horizontal="right"/>
    </xf>
    <xf numFmtId="0" fontId="4" fillId="2" borderId="2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/>
    </xf>
    <xf numFmtId="0" fontId="4" fillId="0" borderId="5" xfId="0" applyFont="1" applyFill="1" applyBorder="1" applyAlignment="1">
      <alignment horizontal="center" vertical="center"/>
    </xf>
    <xf numFmtId="0" fontId="3" fillId="0" borderId="5" xfId="0" applyFont="1" applyBorder="1" applyAlignment="1"/>
    <xf numFmtId="9" fontId="3" fillId="0" borderId="5" xfId="1" applyFont="1" applyBorder="1" applyAlignment="1">
      <alignment horizontal="right"/>
    </xf>
    <xf numFmtId="0" fontId="4" fillId="0" borderId="6" xfId="0" applyFont="1" applyFill="1" applyBorder="1" applyAlignment="1">
      <alignment horizontal="center" vertical="center"/>
    </xf>
    <xf numFmtId="9" fontId="3" fillId="0" borderId="14" xfId="1" applyFont="1" applyBorder="1" applyAlignment="1">
      <alignment horizontal="right"/>
    </xf>
    <xf numFmtId="9" fontId="3" fillId="0" borderId="0" xfId="1" applyFont="1" applyBorder="1" applyAlignment="1">
      <alignment horizontal="right"/>
    </xf>
    <xf numFmtId="0" fontId="3" fillId="6" borderId="11" xfId="0" applyFont="1" applyFill="1" applyBorder="1" applyAlignment="1"/>
    <xf numFmtId="9" fontId="10" fillId="0" borderId="0" xfId="1" applyFont="1" applyBorder="1" applyAlignment="1">
      <alignment horizontal="right"/>
    </xf>
    <xf numFmtId="0" fontId="4" fillId="0" borderId="6" xfId="0" applyFont="1" applyFill="1" applyBorder="1" applyAlignment="1">
      <alignment horizontal="center" vertical="center"/>
    </xf>
    <xf numFmtId="0" fontId="4" fillId="4" borderId="0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 vertical="center" wrapText="1"/>
    </xf>
    <xf numFmtId="0" fontId="4" fillId="5" borderId="12" xfId="0" applyFont="1" applyFill="1" applyBorder="1" applyAlignment="1">
      <alignment horizontal="center"/>
    </xf>
    <xf numFmtId="0" fontId="4" fillId="5" borderId="13" xfId="0" applyFont="1" applyFill="1" applyBorder="1" applyAlignment="1">
      <alignment horizontal="center"/>
    </xf>
    <xf numFmtId="9" fontId="3" fillId="0" borderId="5" xfId="1" applyFont="1" applyBorder="1" applyAlignment="1">
      <alignment horizontal="right" vertical="center"/>
    </xf>
    <xf numFmtId="0" fontId="4" fillId="0" borderId="5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4" fillId="7" borderId="6" xfId="0" applyFont="1" applyFill="1" applyBorder="1" applyAlignment="1">
      <alignment horizontal="center"/>
    </xf>
    <xf numFmtId="0" fontId="4" fillId="7" borderId="6" xfId="0" applyFont="1" applyFill="1" applyBorder="1" applyAlignment="1">
      <alignment horizontal="center" vertical="center"/>
    </xf>
    <xf numFmtId="0" fontId="11" fillId="7" borderId="6" xfId="3" applyFont="1" applyFill="1" applyBorder="1" applyAlignment="1">
      <alignment horizontal="center"/>
    </xf>
    <xf numFmtId="0" fontId="11" fillId="7" borderId="10" xfId="3" applyFont="1" applyFill="1" applyBorder="1" applyAlignment="1">
      <alignment horizontal="center"/>
    </xf>
    <xf numFmtId="0" fontId="11" fillId="0" borderId="0" xfId="3" applyFont="1" applyBorder="1" applyAlignment="1">
      <alignment horizontal="center"/>
    </xf>
    <xf numFmtId="0" fontId="4" fillId="0" borderId="0" xfId="0" applyFont="1" applyBorder="1" applyAlignment="1"/>
    <xf numFmtId="0" fontId="4" fillId="7" borderId="5" xfId="0" applyFont="1" applyFill="1" applyBorder="1" applyAlignment="1">
      <alignment horizontal="center"/>
    </xf>
    <xf numFmtId="0" fontId="4" fillId="7" borderId="5" xfId="0" applyFont="1" applyFill="1" applyBorder="1" applyAlignment="1">
      <alignment horizontal="center" vertical="center"/>
    </xf>
    <xf numFmtId="0" fontId="11" fillId="7" borderId="5" xfId="3" applyFont="1" applyFill="1" applyBorder="1" applyAlignment="1">
      <alignment horizontal="center"/>
    </xf>
    <xf numFmtId="0" fontId="11" fillId="7" borderId="14" xfId="3" applyFont="1" applyFill="1" applyBorder="1" applyAlignment="1">
      <alignment horizontal="center"/>
    </xf>
    <xf numFmtId="9" fontId="4" fillId="0" borderId="0" xfId="0" applyNumberFormat="1" applyFont="1" applyBorder="1" applyAlignment="1">
      <alignment horizontal="right"/>
    </xf>
    <xf numFmtId="0" fontId="12" fillId="3" borderId="4" xfId="5" applyNumberFormat="1" applyFont="1" applyFill="1" applyBorder="1" applyAlignment="1">
      <alignment horizontal="left" vertical="top" wrapText="1"/>
    </xf>
    <xf numFmtId="0" fontId="12" fillId="3" borderId="4" xfId="5" applyNumberFormat="1" applyFont="1" applyFill="1" applyBorder="1" applyAlignment="1">
      <alignment vertical="top" wrapText="1"/>
    </xf>
    <xf numFmtId="0" fontId="12" fillId="3" borderId="4" xfId="5" applyNumberFormat="1" applyFont="1" applyFill="1" applyBorder="1" applyAlignment="1">
      <alignment horizontal="center" vertical="top" wrapText="1"/>
    </xf>
    <xf numFmtId="0" fontId="9" fillId="3" borderId="4" xfId="5" applyNumberFormat="1" applyFont="1" applyFill="1" applyBorder="1" applyAlignment="1">
      <alignment vertical="top" wrapText="1"/>
    </xf>
    <xf numFmtId="40" fontId="9" fillId="3" borderId="4" xfId="5" applyNumberFormat="1" applyFont="1" applyFill="1" applyBorder="1" applyAlignment="1">
      <alignment horizontal="right" vertical="top" wrapText="1"/>
    </xf>
    <xf numFmtId="0" fontId="9" fillId="3" borderId="4" xfId="5" applyNumberFormat="1" applyFont="1" applyFill="1" applyBorder="1" applyAlignment="1">
      <alignment horizontal="right" vertical="top" wrapText="1"/>
    </xf>
    <xf numFmtId="40" fontId="8" fillId="3" borderId="4" xfId="5" applyNumberFormat="1" applyFont="1" applyFill="1" applyBorder="1" applyAlignment="1">
      <alignment horizontal="right" vertical="top" wrapText="1"/>
    </xf>
    <xf numFmtId="166" fontId="9" fillId="3" borderId="4" xfId="5" applyNumberFormat="1" applyFont="1" applyFill="1" applyBorder="1" applyAlignment="1">
      <alignment horizontal="right" vertical="top" wrapText="1"/>
    </xf>
    <xf numFmtId="0" fontId="12" fillId="3" borderId="4" xfId="5" applyNumberFormat="1" applyFont="1" applyFill="1" applyBorder="1" applyAlignment="1">
      <alignment horizontal="left" vertical="top" wrapText="1"/>
    </xf>
    <xf numFmtId="40" fontId="12" fillId="3" borderId="4" xfId="5" applyNumberFormat="1" applyFont="1" applyFill="1" applyBorder="1" applyAlignment="1">
      <alignment horizontal="right" vertical="top" wrapText="1"/>
    </xf>
    <xf numFmtId="0" fontId="7" fillId="0" borderId="0" xfId="5"/>
    <xf numFmtId="0" fontId="5" fillId="0" borderId="0" xfId="3" applyAlignment="1">
      <alignment horizontal="left"/>
    </xf>
    <xf numFmtId="0" fontId="5" fillId="0" borderId="0" xfId="3" applyNumberFormat="1"/>
    <xf numFmtId="0" fontId="13" fillId="8" borderId="17" xfId="3" applyFont="1" applyFill="1" applyBorder="1" applyAlignment="1">
      <alignment horizontal="left" vertical="top" wrapText="1"/>
    </xf>
    <xf numFmtId="3" fontId="4" fillId="6" borderId="10" xfId="0" applyNumberFormat="1" applyFont="1" applyFill="1" applyBorder="1" applyAlignment="1">
      <alignment horizontal="center"/>
    </xf>
    <xf numFmtId="3" fontId="4" fillId="6" borderId="14" xfId="0" applyNumberFormat="1" applyFont="1" applyFill="1" applyBorder="1" applyAlignment="1">
      <alignment horizontal="center"/>
    </xf>
    <xf numFmtId="9" fontId="3" fillId="0" borderId="7" xfId="1" applyFont="1" applyBorder="1" applyAlignment="1"/>
    <xf numFmtId="9" fontId="3" fillId="0" borderId="8" xfId="1" applyFont="1" applyBorder="1" applyAlignment="1">
      <alignment horizontal="right" vertical="center"/>
    </xf>
    <xf numFmtId="9" fontId="3" fillId="0" borderId="9" xfId="1" applyFont="1" applyBorder="1" applyAlignment="1">
      <alignment horizontal="right" vertical="center"/>
    </xf>
    <xf numFmtId="0" fontId="4" fillId="9" borderId="15" xfId="0" applyFont="1" applyFill="1" applyBorder="1" applyAlignment="1">
      <alignment horizontal="center"/>
    </xf>
    <xf numFmtId="0" fontId="4" fillId="9" borderId="16" xfId="0" applyFont="1" applyFill="1" applyBorder="1" applyAlignment="1">
      <alignment horizontal="center"/>
    </xf>
    <xf numFmtId="3" fontId="5" fillId="0" borderId="0" xfId="3" applyNumberFormat="1" applyAlignment="1">
      <alignment horizontal="center"/>
    </xf>
    <xf numFmtId="3" fontId="3" fillId="0" borderId="5" xfId="0" applyNumberFormat="1" applyFont="1" applyBorder="1" applyAlignment="1">
      <alignment horizontal="center"/>
    </xf>
    <xf numFmtId="3" fontId="3" fillId="0" borderId="18" xfId="0" applyNumberFormat="1" applyFont="1" applyBorder="1" applyAlignment="1">
      <alignment horizontal="center" vertical="center"/>
    </xf>
    <xf numFmtId="3" fontId="3" fillId="0" borderId="19" xfId="0" applyNumberFormat="1" applyFont="1" applyBorder="1" applyAlignment="1">
      <alignment horizontal="center" vertical="center"/>
    </xf>
    <xf numFmtId="9" fontId="4" fillId="7" borderId="5" xfId="0" applyNumberFormat="1" applyFont="1" applyFill="1" applyBorder="1" applyAlignment="1">
      <alignment horizontal="right"/>
    </xf>
    <xf numFmtId="0" fontId="9" fillId="3" borderId="0" xfId="6" applyNumberFormat="1" applyFont="1" applyFill="1" applyBorder="1" applyAlignment="1">
      <alignment vertical="top" wrapText="1"/>
    </xf>
    <xf numFmtId="0" fontId="4" fillId="0" borderId="20" xfId="0" applyFont="1" applyFill="1" applyBorder="1" applyAlignment="1">
      <alignment horizontal="center" vertical="center"/>
    </xf>
    <xf numFmtId="9" fontId="3" fillId="0" borderId="5" xfId="1" applyFont="1" applyBorder="1" applyAlignment="1">
      <alignment horizontal="center"/>
    </xf>
    <xf numFmtId="0" fontId="4" fillId="7" borderId="5" xfId="1" applyNumberFormat="1" applyFont="1" applyFill="1" applyBorder="1" applyAlignment="1">
      <alignment horizontal="right"/>
    </xf>
    <xf numFmtId="0" fontId="4" fillId="7" borderId="14" xfId="1" applyNumberFormat="1" applyFont="1" applyFill="1" applyBorder="1" applyAlignment="1">
      <alignment horizontal="right"/>
    </xf>
    <xf numFmtId="9" fontId="4" fillId="0" borderId="0" xfId="1" applyFont="1" applyBorder="1" applyAlignment="1">
      <alignment horizontal="right"/>
    </xf>
    <xf numFmtId="0" fontId="4" fillId="0" borderId="0" xfId="0" applyFont="1" applyBorder="1" applyAlignment="1">
      <alignment horizontal="right"/>
    </xf>
    <xf numFmtId="9" fontId="4" fillId="11" borderId="0" xfId="0" applyNumberFormat="1" applyFont="1" applyFill="1" applyBorder="1" applyAlignment="1">
      <alignment horizontal="right"/>
    </xf>
    <xf numFmtId="3" fontId="3" fillId="0" borderId="20" xfId="0" applyNumberFormat="1" applyFont="1" applyBorder="1" applyAlignment="1">
      <alignment horizontal="center"/>
    </xf>
    <xf numFmtId="3" fontId="4" fillId="6" borderId="23" xfId="0" applyNumberFormat="1" applyFont="1" applyFill="1" applyBorder="1" applyAlignment="1">
      <alignment horizontal="center"/>
    </xf>
    <xf numFmtId="0" fontId="4" fillId="0" borderId="18" xfId="0" applyFont="1" applyFill="1" applyBorder="1" applyAlignment="1">
      <alignment horizontal="center" vertical="center"/>
    </xf>
    <xf numFmtId="0" fontId="4" fillId="0" borderId="19" xfId="0" applyFont="1" applyFill="1" applyBorder="1" applyAlignment="1">
      <alignment horizontal="center" vertical="center"/>
    </xf>
    <xf numFmtId="3" fontId="3" fillId="0" borderId="21" xfId="0" applyNumberFormat="1" applyFont="1" applyBorder="1" applyAlignment="1">
      <alignment horizontal="center" vertical="center"/>
    </xf>
    <xf numFmtId="0" fontId="5" fillId="0" borderId="0" xfId="3" applyAlignment="1">
      <alignment horizontal="left"/>
    </xf>
    <xf numFmtId="0" fontId="5" fillId="0" borderId="0" xfId="3" applyNumberFormat="1"/>
    <xf numFmtId="3" fontId="3" fillId="0" borderId="22" xfId="0" applyNumberFormat="1" applyFont="1" applyBorder="1" applyAlignment="1">
      <alignment horizontal="center" vertical="center"/>
    </xf>
    <xf numFmtId="0" fontId="4" fillId="7" borderId="5" xfId="0" applyFont="1" applyFill="1" applyBorder="1" applyAlignment="1">
      <alignment horizontal="center" vertical="center"/>
    </xf>
    <xf numFmtId="0" fontId="4" fillId="7" borderId="5" xfId="1" applyNumberFormat="1" applyFont="1" applyFill="1" applyBorder="1" applyAlignment="1">
      <alignment horizontal="right" vertical="center"/>
    </xf>
    <xf numFmtId="0" fontId="4" fillId="5" borderId="24" xfId="0" applyFont="1" applyFill="1" applyBorder="1" applyAlignment="1">
      <alignment horizontal="center"/>
    </xf>
    <xf numFmtId="0" fontId="4" fillId="0" borderId="7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9" fontId="3" fillId="0" borderId="7" xfId="1" applyFont="1" applyBorder="1" applyAlignment="1">
      <alignment horizontal="right"/>
    </xf>
    <xf numFmtId="9" fontId="3" fillId="10" borderId="7" xfId="1" applyFont="1" applyFill="1" applyBorder="1" applyAlignment="1">
      <alignment horizontal="right"/>
    </xf>
    <xf numFmtId="9" fontId="3" fillId="0" borderId="7" xfId="1" applyFont="1" applyBorder="1" applyAlignment="1">
      <alignment horizontal="right" vertical="center"/>
    </xf>
    <xf numFmtId="9" fontId="3" fillId="4" borderId="7" xfId="1" applyFont="1" applyFill="1" applyBorder="1" applyAlignment="1">
      <alignment horizontal="right"/>
    </xf>
    <xf numFmtId="9" fontId="3" fillId="10" borderId="11" xfId="1" applyFont="1" applyFill="1" applyBorder="1" applyAlignment="1">
      <alignment horizontal="right"/>
    </xf>
    <xf numFmtId="9" fontId="3" fillId="10" borderId="7" xfId="1" applyFont="1" applyFill="1" applyBorder="1" applyAlignment="1"/>
    <xf numFmtId="9" fontId="3" fillId="4" borderId="7" xfId="1" applyFont="1" applyFill="1" applyBorder="1" applyAlignment="1"/>
    <xf numFmtId="9" fontId="4" fillId="9" borderId="5" xfId="1" applyFont="1" applyFill="1" applyBorder="1" applyAlignment="1"/>
    <xf numFmtId="0" fontId="4" fillId="0" borderId="1" xfId="0" applyFont="1" applyBorder="1" applyAlignment="1"/>
    <xf numFmtId="0" fontId="4" fillId="12" borderId="5" xfId="0" applyFont="1" applyFill="1" applyBorder="1" applyAlignment="1">
      <alignment horizontal="center"/>
    </xf>
    <xf numFmtId="0" fontId="14" fillId="2" borderId="18" xfId="7" applyNumberFormat="1" applyFont="1" applyFill="1" applyBorder="1" applyAlignment="1">
      <alignment horizontal="center" vertical="center" wrapText="1"/>
    </xf>
    <xf numFmtId="0" fontId="14" fillId="2" borderId="19" xfId="7" applyNumberFormat="1" applyFont="1" applyFill="1" applyBorder="1" applyAlignment="1">
      <alignment horizontal="center" vertical="center" wrapText="1"/>
    </xf>
    <xf numFmtId="0" fontId="15" fillId="11" borderId="5" xfId="7" applyNumberFormat="1" applyFont="1" applyFill="1" applyBorder="1" applyAlignment="1">
      <alignment vertical="top" wrapText="1"/>
    </xf>
    <xf numFmtId="180" fontId="15" fillId="11" borderId="5" xfId="7" applyNumberFormat="1" applyFont="1" applyFill="1" applyBorder="1" applyAlignment="1">
      <alignment horizontal="right" vertical="top" wrapText="1"/>
    </xf>
    <xf numFmtId="9" fontId="3" fillId="11" borderId="5" xfId="1" applyFont="1" applyFill="1" applyBorder="1" applyAlignment="1"/>
    <xf numFmtId="38" fontId="16" fillId="7" borderId="5" xfId="7" applyNumberFormat="1" applyFont="1" applyFill="1" applyBorder="1" applyAlignment="1">
      <alignment horizontal="center" vertical="top" wrapText="1"/>
    </xf>
    <xf numFmtId="38" fontId="15" fillId="7" borderId="5" xfId="7" applyNumberFormat="1" applyFont="1" applyFill="1" applyBorder="1" applyAlignment="1">
      <alignment horizontal="center" vertical="top" wrapText="1"/>
    </xf>
    <xf numFmtId="180" fontId="16" fillId="11" borderId="5" xfId="7" applyNumberFormat="1" applyFont="1" applyFill="1" applyBorder="1" applyAlignment="1">
      <alignment horizontal="right" vertical="top" wrapText="1"/>
    </xf>
    <xf numFmtId="0" fontId="16" fillId="11" borderId="5" xfId="7" applyNumberFormat="1" applyFont="1" applyFill="1" applyBorder="1" applyAlignment="1">
      <alignment vertical="top" wrapText="1"/>
    </xf>
    <xf numFmtId="9" fontId="4" fillId="10" borderId="5" xfId="1" applyFont="1" applyFill="1" applyBorder="1" applyAlignment="1"/>
    <xf numFmtId="9" fontId="4" fillId="4" borderId="5" xfId="1" applyFont="1" applyFill="1" applyBorder="1" applyAlignment="1"/>
    <xf numFmtId="0" fontId="14" fillId="2" borderId="26" xfId="7" applyNumberFormat="1" applyFont="1" applyFill="1" applyBorder="1" applyAlignment="1">
      <alignment horizontal="center" vertical="center" wrapText="1"/>
    </xf>
    <xf numFmtId="0" fontId="14" fillId="2" borderId="25" xfId="7" applyNumberFormat="1" applyFont="1" applyFill="1" applyBorder="1" applyAlignment="1">
      <alignment horizontal="center" vertical="top" wrapText="1"/>
    </xf>
    <xf numFmtId="0" fontId="14" fillId="2" borderId="0" xfId="7" applyNumberFormat="1" applyFont="1" applyFill="1" applyBorder="1" applyAlignment="1">
      <alignment horizontal="center" vertical="top" wrapText="1"/>
    </xf>
    <xf numFmtId="0" fontId="17" fillId="13" borderId="25" xfId="0" applyFont="1" applyFill="1" applyBorder="1" applyAlignment="1">
      <alignment horizontal="center"/>
    </xf>
    <xf numFmtId="0" fontId="17" fillId="13" borderId="0" xfId="0" applyFont="1" applyFill="1" applyBorder="1" applyAlignment="1">
      <alignment horizontal="center"/>
    </xf>
    <xf numFmtId="0" fontId="3" fillId="0" borderId="5" xfId="0" applyFont="1" applyBorder="1" applyAlignment="1">
      <alignment horizontal="center" wrapText="1"/>
    </xf>
    <xf numFmtId="0" fontId="3" fillId="7" borderId="5" xfId="0" applyFont="1" applyFill="1" applyBorder="1" applyAlignment="1">
      <alignment horizontal="center"/>
    </xf>
    <xf numFmtId="0" fontId="4" fillId="0" borderId="18" xfId="0" applyFont="1" applyFill="1" applyBorder="1" applyAlignment="1">
      <alignment horizontal="center" vertical="center" wrapText="1"/>
    </xf>
    <xf numFmtId="0" fontId="4" fillId="0" borderId="19" xfId="0" applyFont="1" applyFill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4" fillId="0" borderId="19" xfId="0" applyFont="1" applyBorder="1" applyAlignment="1">
      <alignment horizontal="center" vertical="center" wrapText="1"/>
    </xf>
    <xf numFmtId="0" fontId="20" fillId="0" borderId="5" xfId="0" applyFont="1" applyBorder="1" applyAlignment="1">
      <alignment horizontal="center" vertical="center"/>
    </xf>
    <xf numFmtId="0" fontId="20" fillId="0" borderId="5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left" vertical="center" indent="1"/>
    </xf>
    <xf numFmtId="0" fontId="0" fillId="0" borderId="5" xfId="0" applyFont="1" applyBorder="1" applyAlignment="1"/>
  </cellXfs>
  <cellStyles count="8">
    <cellStyle name="Обычный" xfId="0" builtinId="0"/>
    <cellStyle name="Обычный 2" xfId="2" xr:uid="{4A938390-338A-4B47-BA12-4A2BBF788FD1}"/>
    <cellStyle name="Обычный 3" xfId="3" xr:uid="{FD96A7DB-EB49-4E63-875C-DE640034938B}"/>
    <cellStyle name="Обычный_Клієнти яким поставили стійки" xfId="6" xr:uid="{1A708F0D-9BD4-4460-B5DF-69E78BF4CB7A}"/>
    <cellStyle name="Обычный_Лист1" xfId="5" xr:uid="{A5E19D48-C2F4-4E2E-B2BE-8B36A77ABCD2}"/>
    <cellStyle name="Обычный_Лист4" xfId="7" xr:uid="{9B44AFB6-3FAD-483B-808A-D58A2FF28E1B}"/>
    <cellStyle name="Обычный_Лист8" xfId="4" xr:uid="{EFD87100-A0BD-4340-A866-316EAA14C42A}"/>
    <cellStyle name="Процентный" xfId="1" builtinId="5"/>
  </cellStyles>
  <dxfs count="6"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/>
        <color rgb="FFFF0000"/>
      </font>
    </dxf>
    <dxf>
      <font>
        <b/>
        <i val="0"/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2F966F-4BE4-429F-80D1-C4341F07D92E}">
  <sheetPr>
    <tabColor theme="7" tint="0.79998168889431442"/>
  </sheetPr>
  <dimension ref="A1:T45"/>
  <sheetViews>
    <sheetView showGridLines="0" zoomScale="89" zoomScaleNormal="89" workbookViewId="0">
      <selection activeCell="I37" sqref="I37"/>
    </sheetView>
  </sheetViews>
  <sheetFormatPr defaultRowHeight="10.199999999999999" x14ac:dyDescent="0.2"/>
  <cols>
    <col min="1" max="1" width="31.33203125" style="4" customWidth="1"/>
    <col min="2" max="2" width="14.109375" style="4" customWidth="1"/>
    <col min="3" max="3" width="12.77734375" style="4" customWidth="1"/>
    <col min="4" max="4" width="8.88671875" style="5" customWidth="1"/>
    <col min="5" max="5" width="7.88671875" style="5" customWidth="1"/>
    <col min="6" max="6" width="4.77734375" style="44" customWidth="1"/>
    <col min="7" max="7" width="8.109375" style="18" customWidth="1"/>
    <col min="8" max="8" width="4.88671875" style="82" customWidth="1"/>
    <col min="9" max="9" width="8.109375" style="18" customWidth="1"/>
    <col min="10" max="10" width="4.88671875" style="44" customWidth="1"/>
    <col min="11" max="11" width="8.109375" style="18" customWidth="1"/>
    <col min="12" max="12" width="10.109375" style="4" customWidth="1"/>
    <col min="13" max="13" width="9.77734375" style="4" customWidth="1"/>
    <col min="14" max="14" width="10.21875" style="4" customWidth="1"/>
    <col min="15" max="15" width="10.33203125" style="4" customWidth="1"/>
    <col min="16" max="17" width="12.33203125" style="4" customWidth="1"/>
    <col min="18" max="16384" width="8.88671875" style="4"/>
  </cols>
  <sheetData>
    <row r="1" spans="1:15" x14ac:dyDescent="0.2">
      <c r="D1" s="6"/>
      <c r="E1" s="6"/>
    </row>
    <row r="2" spans="1:15" x14ac:dyDescent="0.2">
      <c r="A2" s="82" t="s">
        <v>170</v>
      </c>
      <c r="B2" s="106">
        <f>COUNT(N8:N39)</f>
        <v>31</v>
      </c>
      <c r="D2" s="6"/>
      <c r="E2" s="6"/>
    </row>
    <row r="3" spans="1:15" x14ac:dyDescent="0.2">
      <c r="D3" s="6"/>
      <c r="E3" s="6"/>
    </row>
    <row r="4" spans="1:15" ht="10.8" thickBot="1" x14ac:dyDescent="0.25">
      <c r="D4" s="6"/>
      <c r="E4" s="6"/>
    </row>
    <row r="5" spans="1:15" s="2" customFormat="1" x14ac:dyDescent="0.2">
      <c r="A5" s="30" t="s">
        <v>97</v>
      </c>
      <c r="B5" s="30"/>
      <c r="C5" s="30"/>
      <c r="D5" s="30"/>
      <c r="E5" s="30"/>
      <c r="F5" s="34" t="s">
        <v>60</v>
      </c>
      <c r="G5" s="35"/>
      <c r="H5" s="35"/>
      <c r="I5" s="35"/>
      <c r="J5" s="35"/>
      <c r="K5" s="94"/>
      <c r="L5" s="69" t="s">
        <v>61</v>
      </c>
      <c r="M5" s="69"/>
      <c r="N5" s="69"/>
      <c r="O5" s="70"/>
    </row>
    <row r="6" spans="1:15" s="2" customFormat="1" ht="13.2" customHeight="1" x14ac:dyDescent="0.2">
      <c r="A6" s="31"/>
      <c r="B6" s="31"/>
      <c r="C6" s="31"/>
      <c r="D6" s="31"/>
      <c r="E6" s="31"/>
      <c r="F6" s="29" t="s">
        <v>93</v>
      </c>
      <c r="G6" s="37"/>
      <c r="H6" s="37" t="s">
        <v>168</v>
      </c>
      <c r="I6" s="37"/>
      <c r="J6" s="37" t="s">
        <v>94</v>
      </c>
      <c r="K6" s="95"/>
      <c r="L6" s="77" t="s">
        <v>96</v>
      </c>
      <c r="M6" s="86" t="s">
        <v>169</v>
      </c>
      <c r="N6" s="37" t="s">
        <v>95</v>
      </c>
      <c r="O6" s="32" t="s">
        <v>98</v>
      </c>
    </row>
    <row r="7" spans="1:15" s="3" customFormat="1" ht="12" customHeight="1" x14ac:dyDescent="0.25">
      <c r="A7" s="7" t="s">
        <v>30</v>
      </c>
      <c r="B7" s="7" t="s">
        <v>1</v>
      </c>
      <c r="C7" s="7" t="s">
        <v>0</v>
      </c>
      <c r="D7" s="7" t="s">
        <v>58</v>
      </c>
      <c r="E7" s="19" t="s">
        <v>91</v>
      </c>
      <c r="F7" s="24" t="s">
        <v>59</v>
      </c>
      <c r="G7" s="21" t="s">
        <v>92</v>
      </c>
      <c r="H7" s="92" t="s">
        <v>59</v>
      </c>
      <c r="I7" s="21" t="s">
        <v>92</v>
      </c>
      <c r="J7" s="21" t="s">
        <v>59</v>
      </c>
      <c r="K7" s="96" t="s">
        <v>92</v>
      </c>
      <c r="L7" s="77"/>
      <c r="M7" s="87"/>
      <c r="N7" s="37"/>
      <c r="O7" s="33"/>
    </row>
    <row r="8" spans="1:15" s="1" customFormat="1" x14ac:dyDescent="0.2">
      <c r="A8" s="8" t="s">
        <v>10</v>
      </c>
      <c r="B8" s="8" t="s">
        <v>7</v>
      </c>
      <c r="C8" s="8" t="s">
        <v>9</v>
      </c>
      <c r="D8" s="9">
        <v>2</v>
      </c>
      <c r="E8" s="20">
        <v>30</v>
      </c>
      <c r="F8" s="39">
        <v>0</v>
      </c>
      <c r="G8" s="23">
        <f>F8/E8</f>
        <v>0</v>
      </c>
      <c r="H8" s="79">
        <v>0</v>
      </c>
      <c r="I8" s="23">
        <f>H8/E8</f>
        <v>0</v>
      </c>
      <c r="J8" s="45">
        <v>30</v>
      </c>
      <c r="K8" s="97">
        <f>J8/E8</f>
        <v>1</v>
      </c>
      <c r="L8" s="84">
        <v>0</v>
      </c>
      <c r="M8" s="72">
        <f>IFERROR(VLOOKUP(A8,Лист3!$C$9:$D$22,2,FALSE),0)</f>
        <v>0</v>
      </c>
      <c r="N8" s="71">
        <v>39134.14</v>
      </c>
      <c r="O8" s="66">
        <f>IFERROR((N8/(L8+M8)-1),0)</f>
        <v>0</v>
      </c>
    </row>
    <row r="9" spans="1:15" s="1" customFormat="1" x14ac:dyDescent="0.2">
      <c r="A9" s="105" t="s">
        <v>18</v>
      </c>
      <c r="B9" s="8" t="s">
        <v>20</v>
      </c>
      <c r="C9" s="8" t="s">
        <v>19</v>
      </c>
      <c r="D9" s="9">
        <v>1</v>
      </c>
      <c r="E9" s="20">
        <v>30</v>
      </c>
      <c r="F9" s="39">
        <v>22</v>
      </c>
      <c r="G9" s="23">
        <f t="shared" ref="G9:G39" si="0">F9/E9</f>
        <v>0.73333333333333328</v>
      </c>
      <c r="H9" s="79">
        <v>8</v>
      </c>
      <c r="I9" s="23">
        <f t="shared" ref="I9:I39" si="1">H9/E9</f>
        <v>0.26666666666666666</v>
      </c>
      <c r="J9" s="45">
        <v>30</v>
      </c>
      <c r="K9" s="97">
        <f t="shared" ref="K9:K39" si="2">J9/E9</f>
        <v>1</v>
      </c>
      <c r="L9" s="84">
        <f>VLOOKUP(A9,Лист2!$A$2:$C$31,2,FALSE)</f>
        <v>32484.1</v>
      </c>
      <c r="M9" s="84">
        <f>IFERROR(VLOOKUP(A9,Лист3!$C$9:$D$22,2,FALSE),0)</f>
        <v>4247.5</v>
      </c>
      <c r="N9" s="72">
        <f>VLOOKUP(A9,Лист2!$A$2:$C$31,3,FALSE)</f>
        <v>43638.5</v>
      </c>
      <c r="O9" s="103">
        <f t="shared" ref="O9:O39" si="3">IFERROR((N9/(L9+M9)-1),0)</f>
        <v>0.18803700356096664</v>
      </c>
    </row>
    <row r="10" spans="1:15" s="1" customFormat="1" x14ac:dyDescent="0.2">
      <c r="A10" s="8" t="s">
        <v>31</v>
      </c>
      <c r="B10" s="8" t="s">
        <v>3</v>
      </c>
      <c r="C10" s="8" t="s">
        <v>22</v>
      </c>
      <c r="D10" s="9">
        <v>1</v>
      </c>
      <c r="E10" s="20">
        <v>30</v>
      </c>
      <c r="F10" s="39">
        <v>11</v>
      </c>
      <c r="G10" s="23">
        <f t="shared" si="0"/>
        <v>0.36666666666666664</v>
      </c>
      <c r="H10" s="79">
        <v>2</v>
      </c>
      <c r="I10" s="23">
        <f t="shared" si="1"/>
        <v>6.6666666666666666E-2</v>
      </c>
      <c r="J10" s="45">
        <v>29</v>
      </c>
      <c r="K10" s="97">
        <f t="shared" si="2"/>
        <v>0.96666666666666667</v>
      </c>
      <c r="L10" s="84">
        <f>VLOOKUP(A10,Лист2!$A$2:$C$31,2,FALSE)</f>
        <v>10279.25</v>
      </c>
      <c r="M10" s="84">
        <f>IFERROR(VLOOKUP(A10,Лист3!$C$9:$D$22,2,FALSE),0)</f>
        <v>715.5</v>
      </c>
      <c r="N10" s="72">
        <f>VLOOKUP(A10,Лист2!$A$2:$C$31,3,FALSE)</f>
        <v>25253.07</v>
      </c>
      <c r="O10" s="66">
        <f t="shared" si="3"/>
        <v>1.2968298506105187</v>
      </c>
    </row>
    <row r="11" spans="1:15" s="1" customFormat="1" x14ac:dyDescent="0.2">
      <c r="A11" s="8" t="s">
        <v>8</v>
      </c>
      <c r="B11" s="8" t="s">
        <v>7</v>
      </c>
      <c r="C11" s="8" t="s">
        <v>9</v>
      </c>
      <c r="D11" s="9">
        <v>1</v>
      </c>
      <c r="E11" s="20">
        <v>30</v>
      </c>
      <c r="F11" s="39">
        <v>0</v>
      </c>
      <c r="G11" s="23">
        <f t="shared" si="0"/>
        <v>0</v>
      </c>
      <c r="H11" s="79">
        <v>0</v>
      </c>
      <c r="I11" s="23">
        <f t="shared" si="1"/>
        <v>0</v>
      </c>
      <c r="J11" s="45">
        <v>30</v>
      </c>
      <c r="K11" s="97">
        <f t="shared" si="2"/>
        <v>1</v>
      </c>
      <c r="L11" s="84">
        <f>VLOOKUP(A11,Лист2!$A$2:$C$31,2,FALSE)</f>
        <v>0</v>
      </c>
      <c r="M11" s="84">
        <f>IFERROR(VLOOKUP(A11,Лист3!$C$9:$D$22,2,FALSE),0)</f>
        <v>0</v>
      </c>
      <c r="N11" s="72">
        <f>VLOOKUP(A11,Лист2!$A$2:$C$31,3,FALSE)</f>
        <v>10031</v>
      </c>
      <c r="O11" s="66">
        <f t="shared" si="3"/>
        <v>0</v>
      </c>
    </row>
    <row r="12" spans="1:15" s="1" customFormat="1" x14ac:dyDescent="0.2">
      <c r="A12" s="105" t="s">
        <v>32</v>
      </c>
      <c r="B12" s="8" t="s">
        <v>11</v>
      </c>
      <c r="C12" s="8" t="s">
        <v>5</v>
      </c>
      <c r="D12" s="9">
        <v>2</v>
      </c>
      <c r="E12" s="20">
        <v>30</v>
      </c>
      <c r="F12" s="39">
        <v>0</v>
      </c>
      <c r="G12" s="23">
        <f t="shared" si="0"/>
        <v>0</v>
      </c>
      <c r="H12" s="79">
        <v>16</v>
      </c>
      <c r="I12" s="23">
        <f t="shared" si="1"/>
        <v>0.53333333333333333</v>
      </c>
      <c r="J12" s="45">
        <v>0</v>
      </c>
      <c r="K12" s="98">
        <f t="shared" si="2"/>
        <v>0</v>
      </c>
      <c r="L12" s="84">
        <f>VLOOKUP(A12,Лист2!$A$2:$C$31,2,FALSE)</f>
        <v>0</v>
      </c>
      <c r="M12" s="84">
        <f>IFERROR(VLOOKUP(A12,Лист3!$C$9:$D$22,2,FALSE),0)</f>
        <v>12920</v>
      </c>
      <c r="N12" s="72">
        <f>VLOOKUP(A12,Лист2!$A$2:$C$31,3,FALSE)</f>
        <v>0</v>
      </c>
      <c r="O12" s="102">
        <f t="shared" si="3"/>
        <v>-1</v>
      </c>
    </row>
    <row r="13" spans="1:15" s="1" customFormat="1" x14ac:dyDescent="0.2">
      <c r="A13" s="8" t="s">
        <v>33</v>
      </c>
      <c r="B13" s="8" t="s">
        <v>7</v>
      </c>
      <c r="C13" s="8" t="s">
        <v>6</v>
      </c>
      <c r="D13" s="9">
        <v>1</v>
      </c>
      <c r="E13" s="20">
        <v>30</v>
      </c>
      <c r="F13" s="39">
        <v>0</v>
      </c>
      <c r="G13" s="23">
        <f t="shared" si="0"/>
        <v>0</v>
      </c>
      <c r="H13" s="79">
        <v>0</v>
      </c>
      <c r="I13" s="23">
        <f t="shared" si="1"/>
        <v>0</v>
      </c>
      <c r="J13" s="45">
        <v>30</v>
      </c>
      <c r="K13" s="97">
        <f t="shared" si="2"/>
        <v>1</v>
      </c>
      <c r="L13" s="84">
        <f>VLOOKUP(A13,Лист2!$A$2:$C$31,2,FALSE)</f>
        <v>0</v>
      </c>
      <c r="M13" s="84">
        <f>IFERROR(VLOOKUP(A13,Лист3!$C$9:$D$22,2,FALSE),0)</f>
        <v>0</v>
      </c>
      <c r="N13" s="72">
        <f>VLOOKUP(A13,Лист2!$A$2:$C$31,3,FALSE)</f>
        <v>13751.34</v>
      </c>
      <c r="O13" s="66">
        <f t="shared" si="3"/>
        <v>0</v>
      </c>
    </row>
    <row r="14" spans="1:15" s="1" customFormat="1" x14ac:dyDescent="0.2">
      <c r="A14" s="8" t="s">
        <v>34</v>
      </c>
      <c r="B14" s="8" t="s">
        <v>16</v>
      </c>
      <c r="C14" s="8" t="s">
        <v>15</v>
      </c>
      <c r="D14" s="9">
        <v>1</v>
      </c>
      <c r="E14" s="20">
        <v>30</v>
      </c>
      <c r="F14" s="39">
        <v>11</v>
      </c>
      <c r="G14" s="23">
        <f t="shared" si="0"/>
        <v>0.36666666666666664</v>
      </c>
      <c r="H14" s="79">
        <v>8</v>
      </c>
      <c r="I14" s="23">
        <f t="shared" si="1"/>
        <v>0.26666666666666666</v>
      </c>
      <c r="J14" s="45">
        <v>30</v>
      </c>
      <c r="K14" s="97">
        <f t="shared" si="2"/>
        <v>1</v>
      </c>
      <c r="L14" s="84">
        <f>VLOOKUP(A14,Лист2!$A$2:$C$31,2,FALSE)</f>
        <v>10533.5</v>
      </c>
      <c r="M14" s="84">
        <f>IFERROR(VLOOKUP(A14,Лист3!$C$9:$D$22,2,FALSE),0)</f>
        <v>3558.5</v>
      </c>
      <c r="N14" s="72">
        <f>VLOOKUP(A14,Лист2!$A$2:$C$31,3,FALSE)</f>
        <v>31061.119999999995</v>
      </c>
      <c r="O14" s="66">
        <f t="shared" si="3"/>
        <v>1.2041669032074931</v>
      </c>
    </row>
    <row r="15" spans="1:15" s="1" customFormat="1" x14ac:dyDescent="0.2">
      <c r="A15" s="8" t="s">
        <v>35</v>
      </c>
      <c r="B15" s="8" t="s">
        <v>11</v>
      </c>
      <c r="C15" s="8" t="s">
        <v>5</v>
      </c>
      <c r="D15" s="9">
        <v>1</v>
      </c>
      <c r="E15" s="20">
        <v>30</v>
      </c>
      <c r="F15" s="39">
        <v>6</v>
      </c>
      <c r="G15" s="23">
        <f t="shared" si="0"/>
        <v>0.2</v>
      </c>
      <c r="H15" s="79">
        <v>0</v>
      </c>
      <c r="I15" s="23">
        <f t="shared" si="1"/>
        <v>0</v>
      </c>
      <c r="J15" s="45">
        <v>30</v>
      </c>
      <c r="K15" s="97">
        <f t="shared" si="2"/>
        <v>1</v>
      </c>
      <c r="L15" s="84">
        <f>VLOOKUP(A15,Лист2!$A$2:$C$31,2,FALSE)</f>
        <v>4255</v>
      </c>
      <c r="M15" s="84">
        <f>IFERROR(VLOOKUP(A15,Лист3!$C$9:$D$22,2,FALSE),0)</f>
        <v>0</v>
      </c>
      <c r="N15" s="72">
        <f>VLOOKUP(A15,Лист2!$A$2:$C$31,3,FALSE)</f>
        <v>30249.120000000003</v>
      </c>
      <c r="O15" s="66">
        <f t="shared" si="3"/>
        <v>6.1090763807285553</v>
      </c>
    </row>
    <row r="16" spans="1:15" s="1" customFormat="1" x14ac:dyDescent="0.2">
      <c r="A16" s="8" t="s">
        <v>36</v>
      </c>
      <c r="B16" s="8" t="s">
        <v>16</v>
      </c>
      <c r="C16" s="8" t="s">
        <v>17</v>
      </c>
      <c r="D16" s="9">
        <v>1</v>
      </c>
      <c r="E16" s="20">
        <v>30</v>
      </c>
      <c r="F16" s="39">
        <v>0</v>
      </c>
      <c r="G16" s="23">
        <f t="shared" si="0"/>
        <v>0</v>
      </c>
      <c r="H16" s="79">
        <v>0</v>
      </c>
      <c r="I16" s="23">
        <f t="shared" si="1"/>
        <v>0</v>
      </c>
      <c r="J16" s="45">
        <v>28</v>
      </c>
      <c r="K16" s="97">
        <f t="shared" si="2"/>
        <v>0.93333333333333335</v>
      </c>
      <c r="L16" s="84">
        <f>VLOOKUP(A16,Лист2!$A$2:$C$31,2,FALSE)</f>
        <v>0</v>
      </c>
      <c r="M16" s="84">
        <f>IFERROR(VLOOKUP(A16,Лист3!$C$9:$D$22,2,FALSE),0)</f>
        <v>0</v>
      </c>
      <c r="N16" s="72">
        <f>VLOOKUP(A16,Лист2!$A$2:$C$31,3,FALSE)</f>
        <v>31756.2</v>
      </c>
      <c r="O16" s="66">
        <f t="shared" si="3"/>
        <v>0</v>
      </c>
    </row>
    <row r="17" spans="1:20" s="1" customFormat="1" x14ac:dyDescent="0.2">
      <c r="A17" s="38" t="s">
        <v>37</v>
      </c>
      <c r="B17" s="38" t="s">
        <v>3</v>
      </c>
      <c r="C17" s="8" t="s">
        <v>5</v>
      </c>
      <c r="D17" s="9">
        <v>1</v>
      </c>
      <c r="E17" s="20">
        <v>30</v>
      </c>
      <c r="F17" s="40">
        <v>2</v>
      </c>
      <c r="G17" s="36">
        <f t="shared" si="0"/>
        <v>6.6666666666666666E-2</v>
      </c>
      <c r="H17" s="93">
        <v>29</v>
      </c>
      <c r="I17" s="36">
        <f t="shared" si="1"/>
        <v>0.96666666666666667</v>
      </c>
      <c r="J17" s="46">
        <v>30</v>
      </c>
      <c r="K17" s="99">
        <f t="shared" si="2"/>
        <v>1</v>
      </c>
      <c r="L17" s="88">
        <f>VLOOKUP(A17,Лист2!$A$2:$C$31,2,FALSE)</f>
        <v>1658.5</v>
      </c>
      <c r="M17" s="73">
        <f>IFERROR(VLOOKUP(A17,Лист3!$C$9:$D$22,2,FALSE),0)</f>
        <v>18823.900000000001</v>
      </c>
      <c r="N17" s="73">
        <f>VLOOKUP(A17,Лист2!$A$2:$C$31,3,FALSE)</f>
        <v>56440.799999999996</v>
      </c>
      <c r="O17" s="67">
        <f t="shared" si="3"/>
        <v>1.7555755184939259</v>
      </c>
    </row>
    <row r="18" spans="1:20" s="1" customFormat="1" x14ac:dyDescent="0.2">
      <c r="A18" s="38"/>
      <c r="B18" s="38"/>
      <c r="C18" s="8" t="s">
        <v>2</v>
      </c>
      <c r="D18" s="9">
        <v>2</v>
      </c>
      <c r="E18" s="20">
        <v>30</v>
      </c>
      <c r="F18" s="40"/>
      <c r="G18" s="36"/>
      <c r="H18" s="93"/>
      <c r="I18" s="36"/>
      <c r="J18" s="46"/>
      <c r="K18" s="99"/>
      <c r="L18" s="91"/>
      <c r="M18" s="74"/>
      <c r="N18" s="74"/>
      <c r="O18" s="68"/>
    </row>
    <row r="19" spans="1:20" s="1" customFormat="1" x14ac:dyDescent="0.2">
      <c r="A19" s="105" t="s">
        <v>38</v>
      </c>
      <c r="B19" s="8" t="s">
        <v>11</v>
      </c>
      <c r="C19" s="8" t="s">
        <v>12</v>
      </c>
      <c r="D19" s="9">
        <v>3</v>
      </c>
      <c r="E19" s="20">
        <v>30</v>
      </c>
      <c r="F19" s="39">
        <v>18</v>
      </c>
      <c r="G19" s="23">
        <f t="shared" si="0"/>
        <v>0.6</v>
      </c>
      <c r="H19" s="79">
        <v>3</v>
      </c>
      <c r="I19" s="23">
        <f t="shared" si="1"/>
        <v>0.1</v>
      </c>
      <c r="J19" s="45">
        <v>18</v>
      </c>
      <c r="K19" s="98">
        <f t="shared" si="2"/>
        <v>0.6</v>
      </c>
      <c r="L19" s="84">
        <f>VLOOKUP(A19,Лист2!$A$2:$C$31,2,FALSE)</f>
        <v>19477.5</v>
      </c>
      <c r="M19" s="84">
        <f>IFERROR(VLOOKUP(A19,Лист3!$C$9:$D$22,2,FALSE),0)</f>
        <v>1182.75</v>
      </c>
      <c r="N19" s="72">
        <f>VLOOKUP(A19,Лист2!$A$2:$C$31,3,FALSE)</f>
        <v>12513.48</v>
      </c>
      <c r="O19" s="102">
        <f t="shared" si="3"/>
        <v>-0.39432097869096461</v>
      </c>
    </row>
    <row r="20" spans="1:20" s="1" customFormat="1" x14ac:dyDescent="0.2">
      <c r="A20" s="8" t="s">
        <v>29</v>
      </c>
      <c r="B20" s="8" t="s">
        <v>11</v>
      </c>
      <c r="C20" s="8" t="s">
        <v>5</v>
      </c>
      <c r="D20" s="9">
        <v>1</v>
      </c>
      <c r="E20" s="20">
        <v>30</v>
      </c>
      <c r="F20" s="39">
        <v>0</v>
      </c>
      <c r="G20" s="23">
        <f t="shared" si="0"/>
        <v>0</v>
      </c>
      <c r="H20" s="79">
        <v>0</v>
      </c>
      <c r="I20" s="23">
        <f t="shared" si="1"/>
        <v>0</v>
      </c>
      <c r="J20" s="45">
        <v>28</v>
      </c>
      <c r="K20" s="97">
        <f t="shared" si="2"/>
        <v>0.93333333333333335</v>
      </c>
      <c r="L20" s="84">
        <f>VLOOKUP(A20,Лист2!$A$2:$C$31,2,FALSE)</f>
        <v>0</v>
      </c>
      <c r="M20" s="84">
        <f>IFERROR(VLOOKUP(A20,Лист3!$C$9:$D$22,2,FALSE),0)</f>
        <v>0</v>
      </c>
      <c r="N20" s="72">
        <f>VLOOKUP(A20,Лист2!$A$2:$C$31,3,FALSE)</f>
        <v>9801.5</v>
      </c>
      <c r="O20" s="66">
        <f t="shared" si="3"/>
        <v>0</v>
      </c>
    </row>
    <row r="21" spans="1:20" s="1" customFormat="1" x14ac:dyDescent="0.2">
      <c r="A21" s="8" t="s">
        <v>39</v>
      </c>
      <c r="B21" s="8" t="s">
        <v>11</v>
      </c>
      <c r="C21" s="8" t="s">
        <v>5</v>
      </c>
      <c r="D21" s="9">
        <v>2</v>
      </c>
      <c r="E21" s="20">
        <v>30</v>
      </c>
      <c r="F21" s="41">
        <v>20</v>
      </c>
      <c r="G21" s="23">
        <f t="shared" si="0"/>
        <v>0.66666666666666663</v>
      </c>
      <c r="H21" s="79">
        <v>8</v>
      </c>
      <c r="I21" s="23">
        <f t="shared" si="1"/>
        <v>0.26666666666666666</v>
      </c>
      <c r="J21" s="47">
        <v>30</v>
      </c>
      <c r="K21" s="97">
        <f t="shared" si="2"/>
        <v>1</v>
      </c>
      <c r="L21" s="84">
        <f>VLOOKUP(A21,Лист2!$A$2:$C$31,2,FALSE)</f>
        <v>37394.9</v>
      </c>
      <c r="M21" s="84">
        <f>IFERROR(VLOOKUP(A21,Лист3!$C$9:$D$22,2,FALSE),0)</f>
        <v>4276.75</v>
      </c>
      <c r="N21" s="72">
        <f>VLOOKUP(A21,Лист2!$A$2:$C$31,3,FALSE)</f>
        <v>60608.3</v>
      </c>
      <c r="O21" s="66">
        <f t="shared" si="3"/>
        <v>0.4544252507400115</v>
      </c>
    </row>
    <row r="22" spans="1:20" s="1" customFormat="1" x14ac:dyDescent="0.2">
      <c r="A22" s="8" t="s">
        <v>40</v>
      </c>
      <c r="B22" s="8" t="s">
        <v>16</v>
      </c>
      <c r="C22" s="8" t="s">
        <v>23</v>
      </c>
      <c r="D22" s="9">
        <v>1</v>
      </c>
      <c r="E22" s="20">
        <v>30</v>
      </c>
      <c r="F22" s="41">
        <v>0</v>
      </c>
      <c r="G22" s="23">
        <f t="shared" si="0"/>
        <v>0</v>
      </c>
      <c r="H22" s="79">
        <v>0</v>
      </c>
      <c r="I22" s="23">
        <f t="shared" si="1"/>
        <v>0</v>
      </c>
      <c r="J22" s="47">
        <v>28</v>
      </c>
      <c r="K22" s="97">
        <f t="shared" si="2"/>
        <v>0.93333333333333335</v>
      </c>
      <c r="L22" s="84">
        <f>VLOOKUP(A22,Лист2!$A$2:$C$31,2,FALSE)</f>
        <v>0</v>
      </c>
      <c r="M22" s="84">
        <f>IFERROR(VLOOKUP(A22,Лист3!$C$9:$D$22,2,FALSE),0)</f>
        <v>0</v>
      </c>
      <c r="N22" s="72">
        <f>VLOOKUP(A22,Лист2!$A$2:$C$31,3,FALSE)</f>
        <v>16928.11</v>
      </c>
      <c r="O22" s="66">
        <f t="shared" si="3"/>
        <v>0</v>
      </c>
    </row>
    <row r="23" spans="1:20" s="1" customFormat="1" x14ac:dyDescent="0.2">
      <c r="A23" s="8" t="s">
        <v>41</v>
      </c>
      <c r="B23" s="8" t="s">
        <v>3</v>
      </c>
      <c r="C23" s="8" t="s">
        <v>2</v>
      </c>
      <c r="D23" s="9">
        <v>1</v>
      </c>
      <c r="E23" s="20">
        <v>30</v>
      </c>
      <c r="F23" s="41">
        <v>0</v>
      </c>
      <c r="G23" s="23">
        <f t="shared" si="0"/>
        <v>0</v>
      </c>
      <c r="H23" s="79">
        <v>0</v>
      </c>
      <c r="I23" s="23">
        <f t="shared" si="1"/>
        <v>0</v>
      </c>
      <c r="J23" s="47">
        <v>30</v>
      </c>
      <c r="K23" s="97">
        <f t="shared" si="2"/>
        <v>1</v>
      </c>
      <c r="L23" s="84">
        <f>VLOOKUP(A23,Лист2!$A$2:$C$31,2,FALSE)</f>
        <v>0</v>
      </c>
      <c r="M23" s="84">
        <f>IFERROR(VLOOKUP(A23,Лист3!$C$9:$D$22,2,FALSE),0)</f>
        <v>0</v>
      </c>
      <c r="N23" s="72">
        <f>VLOOKUP(A23,Лист2!$A$2:$C$31,3,FALSE)</f>
        <v>9664.84</v>
      </c>
      <c r="O23" s="66">
        <f t="shared" si="3"/>
        <v>0</v>
      </c>
    </row>
    <row r="24" spans="1:20" s="1" customFormat="1" x14ac:dyDescent="0.2">
      <c r="A24" s="105" t="s">
        <v>42</v>
      </c>
      <c r="B24" s="8" t="s">
        <v>11</v>
      </c>
      <c r="C24" s="8" t="s">
        <v>5</v>
      </c>
      <c r="D24" s="9">
        <v>3</v>
      </c>
      <c r="E24" s="20">
        <v>30</v>
      </c>
      <c r="F24" s="41">
        <v>0</v>
      </c>
      <c r="G24" s="23">
        <f t="shared" si="0"/>
        <v>0</v>
      </c>
      <c r="H24" s="79">
        <v>0</v>
      </c>
      <c r="I24" s="23">
        <f t="shared" si="1"/>
        <v>0</v>
      </c>
      <c r="J24" s="47">
        <v>23</v>
      </c>
      <c r="K24" s="100">
        <f t="shared" si="2"/>
        <v>0.76666666666666672</v>
      </c>
      <c r="L24" s="84">
        <f>VLOOKUP(A24,Лист2!$A$2:$C$31,2,FALSE)</f>
        <v>0</v>
      </c>
      <c r="M24" s="84">
        <f>IFERROR(VLOOKUP(A24,Лист3!$C$9:$D$22,2,FALSE),0)</f>
        <v>0</v>
      </c>
      <c r="N24" s="72">
        <f>VLOOKUP(A24,Лист2!$A$2:$C$31,3,FALSE)</f>
        <v>29226.26</v>
      </c>
      <c r="O24" s="66">
        <f t="shared" si="3"/>
        <v>0</v>
      </c>
    </row>
    <row r="25" spans="1:20" s="1" customFormat="1" x14ac:dyDescent="0.2">
      <c r="A25" s="8" t="s">
        <v>43</v>
      </c>
      <c r="B25" s="8" t="s">
        <v>20</v>
      </c>
      <c r="C25" s="8" t="s">
        <v>26</v>
      </c>
      <c r="D25" s="9">
        <v>1</v>
      </c>
      <c r="E25" s="20">
        <v>30</v>
      </c>
      <c r="F25" s="41">
        <v>5</v>
      </c>
      <c r="G25" s="23">
        <f t="shared" si="0"/>
        <v>0.16666666666666666</v>
      </c>
      <c r="H25" s="79">
        <v>9</v>
      </c>
      <c r="I25" s="23">
        <f t="shared" si="1"/>
        <v>0.3</v>
      </c>
      <c r="J25" s="47">
        <v>29</v>
      </c>
      <c r="K25" s="97">
        <f t="shared" si="2"/>
        <v>0.96666666666666667</v>
      </c>
      <c r="L25" s="84">
        <f>VLOOKUP(A25,Лист2!$A$2:$C$31,2,FALSE)</f>
        <v>2520</v>
      </c>
      <c r="M25" s="84">
        <f>IFERROR(VLOOKUP(A25,Лист3!$C$9:$D$22,2,FALSE),0)</f>
        <v>3584.4</v>
      </c>
      <c r="N25" s="72">
        <f>VLOOKUP(A25,Лист2!$A$2:$C$31,3,FALSE)</f>
        <v>20473</v>
      </c>
      <c r="O25" s="66">
        <f t="shared" si="3"/>
        <v>2.3538103662931658</v>
      </c>
    </row>
    <row r="26" spans="1:20" s="1" customFormat="1" x14ac:dyDescent="0.2">
      <c r="A26" s="8" t="s">
        <v>44</v>
      </c>
      <c r="B26" s="8" t="s">
        <v>3</v>
      </c>
      <c r="C26" s="8" t="s">
        <v>22</v>
      </c>
      <c r="D26" s="9">
        <v>1</v>
      </c>
      <c r="E26" s="20">
        <v>30</v>
      </c>
      <c r="F26" s="41">
        <v>0</v>
      </c>
      <c r="G26" s="23">
        <f t="shared" si="0"/>
        <v>0</v>
      </c>
      <c r="H26" s="79">
        <v>0</v>
      </c>
      <c r="I26" s="23">
        <f t="shared" si="1"/>
        <v>0</v>
      </c>
      <c r="J26" s="47">
        <v>30</v>
      </c>
      <c r="K26" s="97">
        <f t="shared" si="2"/>
        <v>1</v>
      </c>
      <c r="L26" s="84">
        <f>VLOOKUP(A26,Лист2!$A$2:$C$31,2,FALSE)</f>
        <v>0</v>
      </c>
      <c r="M26" s="84">
        <f>IFERROR(VLOOKUP(A26,Лист3!$C$9:$D$22,2,FALSE),0)</f>
        <v>0</v>
      </c>
      <c r="N26" s="72">
        <f>VLOOKUP(A26,Лист2!$A$2:$C$31,3,FALSE)</f>
        <v>13815.44</v>
      </c>
      <c r="O26" s="66">
        <f t="shared" si="3"/>
        <v>0</v>
      </c>
    </row>
    <row r="27" spans="1:20" s="1" customFormat="1" x14ac:dyDescent="0.2">
      <c r="A27" s="105" t="s">
        <v>45</v>
      </c>
      <c r="B27" s="8" t="s">
        <v>20</v>
      </c>
      <c r="C27" s="8" t="s">
        <v>25</v>
      </c>
      <c r="D27" s="9">
        <v>1</v>
      </c>
      <c r="E27" s="20">
        <v>30</v>
      </c>
      <c r="F27" s="41">
        <v>15</v>
      </c>
      <c r="G27" s="23">
        <f t="shared" si="0"/>
        <v>0.5</v>
      </c>
      <c r="H27" s="79">
        <v>5</v>
      </c>
      <c r="I27" s="23">
        <f t="shared" si="1"/>
        <v>0.16666666666666666</v>
      </c>
      <c r="J27" s="47">
        <v>13</v>
      </c>
      <c r="K27" s="98">
        <f t="shared" si="2"/>
        <v>0.43333333333333335</v>
      </c>
      <c r="L27" s="84">
        <f>VLOOKUP(A27,Лист2!$A$2:$C$31,2,FALSE)</f>
        <v>11767.75</v>
      </c>
      <c r="M27" s="84">
        <f>IFERROR(VLOOKUP(A27,Лист3!$C$9:$D$22,2,FALSE),0)</f>
        <v>2707.5</v>
      </c>
      <c r="N27" s="72">
        <f>VLOOKUP(A27,Лист2!$A$2:$C$31,3,FALSE)</f>
        <v>14674.54</v>
      </c>
      <c r="O27" s="103">
        <f t="shared" si="3"/>
        <v>1.3767637864630977E-2</v>
      </c>
    </row>
    <row r="28" spans="1:20" s="1" customFormat="1" x14ac:dyDescent="0.2">
      <c r="A28" s="8" t="s">
        <v>46</v>
      </c>
      <c r="B28" s="8" t="s">
        <v>20</v>
      </c>
      <c r="C28" s="8" t="s">
        <v>25</v>
      </c>
      <c r="D28" s="9">
        <v>1</v>
      </c>
      <c r="E28" s="20">
        <v>30</v>
      </c>
      <c r="F28" s="41">
        <v>15</v>
      </c>
      <c r="G28" s="23">
        <f t="shared" si="0"/>
        <v>0.5</v>
      </c>
      <c r="H28" s="79">
        <v>1</v>
      </c>
      <c r="I28" s="23">
        <f t="shared" si="1"/>
        <v>3.3333333333333333E-2</v>
      </c>
      <c r="J28" s="47">
        <v>30</v>
      </c>
      <c r="K28" s="97">
        <f t="shared" si="2"/>
        <v>1</v>
      </c>
      <c r="L28" s="84">
        <f>VLOOKUP(A28,Лист2!$A$2:$C$31,2,FALSE)</f>
        <v>18534.05</v>
      </c>
      <c r="M28" s="84">
        <f>IFERROR(VLOOKUP(A28,Лист3!$C$9:$D$22,2,FALSE),0)</f>
        <v>446.75</v>
      </c>
      <c r="N28" s="72">
        <f>VLOOKUP(A28,Лист2!$A$2:$C$31,3,FALSE)</f>
        <v>27350.15</v>
      </c>
      <c r="O28" s="66">
        <f t="shared" si="3"/>
        <v>0.44093768439686443</v>
      </c>
      <c r="T28" s="76"/>
    </row>
    <row r="29" spans="1:20" s="1" customFormat="1" x14ac:dyDescent="0.2">
      <c r="A29" s="8" t="s">
        <v>47</v>
      </c>
      <c r="B29" s="8" t="s">
        <v>3</v>
      </c>
      <c r="C29" s="8" t="s">
        <v>2</v>
      </c>
      <c r="D29" s="9">
        <v>1</v>
      </c>
      <c r="E29" s="20">
        <v>30</v>
      </c>
      <c r="F29" s="41">
        <v>0</v>
      </c>
      <c r="G29" s="23">
        <f t="shared" si="0"/>
        <v>0</v>
      </c>
      <c r="H29" s="79">
        <v>0</v>
      </c>
      <c r="I29" s="23">
        <f t="shared" si="1"/>
        <v>0</v>
      </c>
      <c r="J29" s="47">
        <v>28</v>
      </c>
      <c r="K29" s="97">
        <f t="shared" si="2"/>
        <v>0.93333333333333335</v>
      </c>
      <c r="L29" s="84">
        <f>VLOOKUP(A29,Лист2!$A$2:$C$31,2,FALSE)</f>
        <v>0</v>
      </c>
      <c r="M29" s="84">
        <f>IFERROR(VLOOKUP(A29,Лист3!$C$9:$D$22,2,FALSE),0)</f>
        <v>0</v>
      </c>
      <c r="N29" s="72">
        <f>VLOOKUP(A29,Лист2!$A$2:$C$31,3,FALSE)</f>
        <v>22477.79</v>
      </c>
      <c r="O29" s="66">
        <f t="shared" si="3"/>
        <v>0</v>
      </c>
      <c r="T29" s="76"/>
    </row>
    <row r="30" spans="1:20" s="1" customFormat="1" x14ac:dyDescent="0.2">
      <c r="A30" s="105" t="s">
        <v>27</v>
      </c>
      <c r="B30" s="8" t="s">
        <v>20</v>
      </c>
      <c r="C30" s="8" t="s">
        <v>26</v>
      </c>
      <c r="D30" s="9">
        <v>1</v>
      </c>
      <c r="E30" s="20">
        <v>30</v>
      </c>
      <c r="F30" s="41">
        <v>0</v>
      </c>
      <c r="G30" s="23">
        <f t="shared" si="0"/>
        <v>0</v>
      </c>
      <c r="H30" s="79">
        <v>0</v>
      </c>
      <c r="I30" s="23">
        <f t="shared" si="1"/>
        <v>0</v>
      </c>
      <c r="J30" s="47">
        <v>23</v>
      </c>
      <c r="K30" s="100">
        <f t="shared" si="2"/>
        <v>0.76666666666666672</v>
      </c>
      <c r="L30" s="84">
        <f>VLOOKUP(A30,Лист2!$A$2:$C$31,2,FALSE)</f>
        <v>0</v>
      </c>
      <c r="M30" s="84">
        <f>IFERROR(VLOOKUP(A30,Лист3!$C$9:$D$22,2,FALSE),0)</f>
        <v>0</v>
      </c>
      <c r="N30" s="72">
        <f>VLOOKUP(A30,Лист2!$A$2:$C$31,3,FALSE)</f>
        <v>14292.5</v>
      </c>
      <c r="O30" s="66">
        <f t="shared" si="3"/>
        <v>0</v>
      </c>
      <c r="T30" s="76"/>
    </row>
    <row r="31" spans="1:20" s="1" customFormat="1" x14ac:dyDescent="0.2">
      <c r="A31" s="8" t="s">
        <v>48</v>
      </c>
      <c r="B31" s="8" t="s">
        <v>7</v>
      </c>
      <c r="C31" s="8" t="s">
        <v>21</v>
      </c>
      <c r="D31" s="9">
        <v>1</v>
      </c>
      <c r="E31" s="20">
        <v>30</v>
      </c>
      <c r="F31" s="41">
        <v>2</v>
      </c>
      <c r="G31" s="23">
        <f t="shared" si="0"/>
        <v>6.6666666666666666E-2</v>
      </c>
      <c r="H31" s="79">
        <v>0</v>
      </c>
      <c r="I31" s="23">
        <f t="shared" si="1"/>
        <v>0</v>
      </c>
      <c r="J31" s="47">
        <v>30</v>
      </c>
      <c r="K31" s="97">
        <f t="shared" si="2"/>
        <v>1</v>
      </c>
      <c r="L31" s="84">
        <f>VLOOKUP(A31,Лист2!$A$2:$C$31,2,FALSE)</f>
        <v>1615</v>
      </c>
      <c r="M31" s="84">
        <f>IFERROR(VLOOKUP(A31,Лист3!$C$9:$D$22,2,FALSE),0)</f>
        <v>0</v>
      </c>
      <c r="N31" s="72">
        <f>VLOOKUP(A31,Лист2!$A$2:$C$31,3,FALSE)</f>
        <v>10653.15</v>
      </c>
      <c r="O31" s="66">
        <f t="shared" si="3"/>
        <v>5.596377708978328</v>
      </c>
      <c r="T31" s="76"/>
    </row>
    <row r="32" spans="1:20" s="1" customFormat="1" x14ac:dyDescent="0.2">
      <c r="A32" s="8" t="s">
        <v>49</v>
      </c>
      <c r="B32" s="8" t="s">
        <v>3</v>
      </c>
      <c r="C32" s="8" t="s">
        <v>22</v>
      </c>
      <c r="D32" s="9">
        <v>1</v>
      </c>
      <c r="E32" s="20">
        <v>30</v>
      </c>
      <c r="F32" s="41">
        <v>0</v>
      </c>
      <c r="G32" s="23">
        <f t="shared" si="0"/>
        <v>0</v>
      </c>
      <c r="H32" s="79">
        <v>0</v>
      </c>
      <c r="I32" s="23">
        <f t="shared" si="1"/>
        <v>0</v>
      </c>
      <c r="J32" s="47">
        <v>27</v>
      </c>
      <c r="K32" s="97">
        <f t="shared" si="2"/>
        <v>0.9</v>
      </c>
      <c r="L32" s="84">
        <f>VLOOKUP(A32,Лист2!$A$2:$C$31,2,FALSE)</f>
        <v>0</v>
      </c>
      <c r="M32" s="84">
        <f>IFERROR(VLOOKUP(A32,Лист3!$C$9:$D$22,2,FALSE),0)</f>
        <v>0</v>
      </c>
      <c r="N32" s="72">
        <f>VLOOKUP(A32,Лист2!$A$2:$C$31,3,FALSE)</f>
        <v>42576.98</v>
      </c>
      <c r="O32" s="66">
        <f t="shared" si="3"/>
        <v>0</v>
      </c>
      <c r="T32" s="76"/>
    </row>
    <row r="33" spans="1:20" s="1" customFormat="1" x14ac:dyDescent="0.2">
      <c r="A33" s="8" t="s">
        <v>50</v>
      </c>
      <c r="B33" s="8" t="s">
        <v>3</v>
      </c>
      <c r="C33" s="8" t="s">
        <v>24</v>
      </c>
      <c r="D33" s="9">
        <v>1</v>
      </c>
      <c r="E33" s="20">
        <v>30</v>
      </c>
      <c r="F33" s="41">
        <v>3</v>
      </c>
      <c r="G33" s="23">
        <f t="shared" si="0"/>
        <v>0.1</v>
      </c>
      <c r="H33" s="79">
        <v>1</v>
      </c>
      <c r="I33" s="23">
        <f t="shared" si="1"/>
        <v>3.3333333333333333E-2</v>
      </c>
      <c r="J33" s="47">
        <v>28</v>
      </c>
      <c r="K33" s="97">
        <f t="shared" si="2"/>
        <v>0.93333333333333335</v>
      </c>
      <c r="L33" s="84">
        <f>VLOOKUP(A33,Лист2!$A$2:$C$31,2,FALSE)</f>
        <v>5531.5</v>
      </c>
      <c r="M33" s="84">
        <f>IFERROR(VLOOKUP(A33,Лист3!$C$9:$D$22,2,FALSE),0)</f>
        <v>1702</v>
      </c>
      <c r="N33" s="72">
        <f>VLOOKUP(A33,Лист2!$A$2:$C$31,3,FALSE)</f>
        <v>58033.63</v>
      </c>
      <c r="O33" s="66">
        <f t="shared" si="3"/>
        <v>7.0228976290868879</v>
      </c>
      <c r="T33" s="76"/>
    </row>
    <row r="34" spans="1:20" s="1" customFormat="1" x14ac:dyDescent="0.2">
      <c r="A34" s="8" t="s">
        <v>51</v>
      </c>
      <c r="B34" s="8" t="s">
        <v>3</v>
      </c>
      <c r="C34" s="8" t="s">
        <v>2</v>
      </c>
      <c r="D34" s="9">
        <v>2</v>
      </c>
      <c r="E34" s="20">
        <v>30</v>
      </c>
      <c r="F34" s="39">
        <v>17</v>
      </c>
      <c r="G34" s="23">
        <f t="shared" si="0"/>
        <v>0.56666666666666665</v>
      </c>
      <c r="H34" s="79">
        <v>0</v>
      </c>
      <c r="I34" s="23">
        <f t="shared" si="1"/>
        <v>0</v>
      </c>
      <c r="J34" s="45">
        <v>30</v>
      </c>
      <c r="K34" s="97">
        <f t="shared" si="2"/>
        <v>1</v>
      </c>
      <c r="L34" s="84">
        <f>VLOOKUP(A34,Лист2!$A$2:$C$31,2,FALSE)</f>
        <v>13797.5</v>
      </c>
      <c r="M34" s="84">
        <f>IFERROR(VLOOKUP(A34,Лист3!$C$9:$D$22,2,FALSE),0)</f>
        <v>0</v>
      </c>
      <c r="N34" s="72">
        <f>VLOOKUP(A34,Лист2!$A$2:$C$31,3,FALSE)</f>
        <v>68693.320000000007</v>
      </c>
      <c r="O34" s="66">
        <f t="shared" si="3"/>
        <v>3.9786787461496651</v>
      </c>
      <c r="T34" s="76"/>
    </row>
    <row r="35" spans="1:20" s="1" customFormat="1" x14ac:dyDescent="0.2">
      <c r="A35" s="8" t="s">
        <v>52</v>
      </c>
      <c r="B35" s="8" t="s">
        <v>3</v>
      </c>
      <c r="C35" s="8" t="s">
        <v>24</v>
      </c>
      <c r="D35" s="9">
        <v>2</v>
      </c>
      <c r="E35" s="20">
        <v>30</v>
      </c>
      <c r="F35" s="41">
        <v>3</v>
      </c>
      <c r="G35" s="23">
        <f t="shared" si="0"/>
        <v>0.1</v>
      </c>
      <c r="H35" s="79">
        <v>1</v>
      </c>
      <c r="I35" s="23">
        <f t="shared" si="1"/>
        <v>3.3333333333333333E-2</v>
      </c>
      <c r="J35" s="47">
        <v>28</v>
      </c>
      <c r="K35" s="97">
        <f t="shared" si="2"/>
        <v>0.93333333333333335</v>
      </c>
      <c r="L35" s="84">
        <f>VLOOKUP(A35,Лист2!$A$2:$C$31,2,FALSE)</f>
        <v>1191.25</v>
      </c>
      <c r="M35" s="84">
        <f>IFERROR(VLOOKUP(A35,Лист3!$C$9:$D$22,2,FALSE),0)</f>
        <v>833.5</v>
      </c>
      <c r="N35" s="72">
        <f>VLOOKUP(A35,Лист2!$A$2:$C$31,3,FALSE)</f>
        <v>22559.52</v>
      </c>
      <c r="O35" s="66">
        <f t="shared" si="3"/>
        <v>10.141879244351154</v>
      </c>
      <c r="T35" s="76"/>
    </row>
    <row r="36" spans="1:20" s="1" customFormat="1" x14ac:dyDescent="0.2">
      <c r="A36" s="105" t="s">
        <v>53</v>
      </c>
      <c r="B36" s="8" t="s">
        <v>14</v>
      </c>
      <c r="C36" s="8" t="s">
        <v>13</v>
      </c>
      <c r="D36" s="9">
        <v>1</v>
      </c>
      <c r="E36" s="20">
        <v>30</v>
      </c>
      <c r="F36" s="41">
        <v>16</v>
      </c>
      <c r="G36" s="23">
        <f t="shared" si="0"/>
        <v>0.53333333333333333</v>
      </c>
      <c r="H36" s="79">
        <v>6</v>
      </c>
      <c r="I36" s="23">
        <f t="shared" si="1"/>
        <v>0.2</v>
      </c>
      <c r="J36" s="47">
        <v>30</v>
      </c>
      <c r="K36" s="97">
        <f t="shared" si="2"/>
        <v>1</v>
      </c>
      <c r="L36" s="84">
        <f>VLOOKUP(A36,Лист2!$A$2:$C$31,2,FALSE)</f>
        <v>14923.25</v>
      </c>
      <c r="M36" s="84">
        <f>IFERROR(VLOOKUP(A36,Лист3!$C$9:$D$22,2,FALSE),0)</f>
        <v>2891</v>
      </c>
      <c r="N36" s="72">
        <f>VLOOKUP(A36,Лист2!$A$2:$C$31,3,FALSE)</f>
        <v>20915.25</v>
      </c>
      <c r="O36" s="103">
        <f t="shared" si="3"/>
        <v>0.17407412605077388</v>
      </c>
      <c r="T36" s="76"/>
    </row>
    <row r="37" spans="1:20" s="1" customFormat="1" x14ac:dyDescent="0.2">
      <c r="A37" s="8" t="s">
        <v>54</v>
      </c>
      <c r="B37" s="8" t="s">
        <v>16</v>
      </c>
      <c r="C37" s="8" t="s">
        <v>23</v>
      </c>
      <c r="D37" s="9">
        <v>1</v>
      </c>
      <c r="E37" s="20">
        <v>30</v>
      </c>
      <c r="F37" s="41">
        <v>0</v>
      </c>
      <c r="G37" s="23">
        <f t="shared" si="0"/>
        <v>0</v>
      </c>
      <c r="H37" s="79">
        <v>0</v>
      </c>
      <c r="I37" s="23">
        <f t="shared" si="1"/>
        <v>0</v>
      </c>
      <c r="J37" s="47">
        <v>28</v>
      </c>
      <c r="K37" s="97">
        <f t="shared" si="2"/>
        <v>0.93333333333333335</v>
      </c>
      <c r="L37" s="84">
        <f>VLOOKUP(A37,Лист2!$A$2:$C$31,2,FALSE)</f>
        <v>0</v>
      </c>
      <c r="M37" s="84">
        <f>IFERROR(VLOOKUP(A37,Лист3!$C$9:$D$22,2,FALSE),0)</f>
        <v>0</v>
      </c>
      <c r="N37" s="72">
        <f>VLOOKUP(A37,Лист2!$A$2:$C$31,3,FALSE)</f>
        <v>9798.91</v>
      </c>
      <c r="O37" s="66">
        <f t="shared" si="3"/>
        <v>0</v>
      </c>
      <c r="T37" s="76"/>
    </row>
    <row r="38" spans="1:20" s="1" customFormat="1" x14ac:dyDescent="0.2">
      <c r="A38" s="8" t="s">
        <v>55</v>
      </c>
      <c r="B38" s="8" t="s">
        <v>11</v>
      </c>
      <c r="C38" s="8" t="s">
        <v>12</v>
      </c>
      <c r="D38" s="9">
        <v>1</v>
      </c>
      <c r="E38" s="20">
        <v>30</v>
      </c>
      <c r="F38" s="41">
        <v>0</v>
      </c>
      <c r="G38" s="23">
        <f t="shared" si="0"/>
        <v>0</v>
      </c>
      <c r="H38" s="79">
        <v>0</v>
      </c>
      <c r="I38" s="23">
        <f t="shared" si="1"/>
        <v>0</v>
      </c>
      <c r="J38" s="47">
        <v>30</v>
      </c>
      <c r="K38" s="97">
        <f t="shared" si="2"/>
        <v>1</v>
      </c>
      <c r="L38" s="84">
        <f>VLOOKUP(A38,Лист2!$A$2:$C$31,2,FALSE)</f>
        <v>0</v>
      </c>
      <c r="M38" s="84">
        <f>IFERROR(VLOOKUP(A38,Лист3!$C$9:$D$22,2,FALSE),0)</f>
        <v>0</v>
      </c>
      <c r="N38" s="72">
        <f>VLOOKUP(A38,Лист2!$A$2:$C$31,3,FALSE)</f>
        <v>20918.810000000001</v>
      </c>
      <c r="O38" s="66">
        <f t="shared" si="3"/>
        <v>0</v>
      </c>
      <c r="T38" s="76"/>
    </row>
    <row r="39" spans="1:20" s="1" customFormat="1" ht="10.8" thickBot="1" x14ac:dyDescent="0.25">
      <c r="A39" s="105" t="s">
        <v>56</v>
      </c>
      <c r="B39" s="8" t="s">
        <v>20</v>
      </c>
      <c r="C39" s="8" t="s">
        <v>28</v>
      </c>
      <c r="D39" s="9">
        <v>1</v>
      </c>
      <c r="E39" s="20">
        <v>30</v>
      </c>
      <c r="F39" s="42">
        <v>10</v>
      </c>
      <c r="G39" s="25">
        <f t="shared" si="0"/>
        <v>0.33333333333333331</v>
      </c>
      <c r="H39" s="80">
        <v>2</v>
      </c>
      <c r="I39" s="25">
        <f t="shared" si="1"/>
        <v>6.6666666666666666E-2</v>
      </c>
      <c r="J39" s="48">
        <v>19</v>
      </c>
      <c r="K39" s="101">
        <f t="shared" si="2"/>
        <v>0.6333333333333333</v>
      </c>
      <c r="L39" s="84">
        <f>VLOOKUP(A39,Лист2!$A$2:$C$31,2,FALSE)</f>
        <v>6801</v>
      </c>
      <c r="M39" s="84">
        <f>IFERROR(VLOOKUP(A39,Лист3!$C$9:$D$22,2,FALSE),0)</f>
        <v>2059.5</v>
      </c>
      <c r="N39" s="72">
        <f>VLOOKUP(A39,Лист2!$A$2:$C$31,3,FALSE)</f>
        <v>10662.5</v>
      </c>
      <c r="O39" s="103">
        <f t="shared" si="3"/>
        <v>0.20337452739687367</v>
      </c>
      <c r="T39" s="76"/>
    </row>
    <row r="40" spans="1:20" s="1" customFormat="1" ht="12.6" thickBot="1" x14ac:dyDescent="0.3">
      <c r="A40" s="4"/>
      <c r="B40" s="4"/>
      <c r="C40" s="4"/>
      <c r="D40" s="6"/>
      <c r="E40" s="6"/>
      <c r="F40" s="43"/>
      <c r="G40" s="26"/>
      <c r="H40" s="81"/>
      <c r="I40" s="26"/>
      <c r="J40" s="43"/>
      <c r="K40" s="28" t="s">
        <v>99</v>
      </c>
      <c r="L40" s="64">
        <f>SUM(L8:L39)</f>
        <v>192764.05</v>
      </c>
      <c r="M40" s="85">
        <f>SUM(M8:M39)</f>
        <v>59949.55</v>
      </c>
      <c r="N40" s="65">
        <f>SUM(N8:N39)</f>
        <v>797953.27000000014</v>
      </c>
      <c r="O40" s="27"/>
      <c r="T40" s="76"/>
    </row>
    <row r="41" spans="1:20" x14ac:dyDescent="0.2">
      <c r="T41" s="76"/>
    </row>
    <row r="42" spans="1:20" x14ac:dyDescent="0.2">
      <c r="G42" s="75">
        <f>AVERAGE(G8:G39)</f>
        <v>0.18924731182795693</v>
      </c>
      <c r="H42" s="83"/>
      <c r="I42" s="75">
        <f>AVERAGE(I8:I39)</f>
        <v>0.1064516129032258</v>
      </c>
      <c r="J42" s="49"/>
      <c r="K42" s="75">
        <f t="shared" ref="K42" si="4">AVERAGE(K8:K39)</f>
        <v>0.88924731182795702</v>
      </c>
      <c r="O42" s="104">
        <f>N40/(L40+M40)-1</f>
        <v>2.1575398791359079</v>
      </c>
      <c r="T42" s="76"/>
    </row>
    <row r="43" spans="1:20" x14ac:dyDescent="0.2">
      <c r="T43" s="76"/>
    </row>
    <row r="44" spans="1:20" x14ac:dyDescent="0.2">
      <c r="T44" s="76"/>
    </row>
    <row r="45" spans="1:20" x14ac:dyDescent="0.2">
      <c r="T45" s="76"/>
    </row>
  </sheetData>
  <mergeCells count="22">
    <mergeCell ref="F17:F18"/>
    <mergeCell ref="J17:J18"/>
    <mergeCell ref="F5:K5"/>
    <mergeCell ref="G17:G18"/>
    <mergeCell ref="N6:N7"/>
    <mergeCell ref="F6:G6"/>
    <mergeCell ref="J6:K6"/>
    <mergeCell ref="B17:B18"/>
    <mergeCell ref="A17:A18"/>
    <mergeCell ref="L17:L18"/>
    <mergeCell ref="N17:N18"/>
    <mergeCell ref="O17:O18"/>
    <mergeCell ref="H6:I6"/>
    <mergeCell ref="H17:H18"/>
    <mergeCell ref="I17:I18"/>
    <mergeCell ref="K17:K18"/>
    <mergeCell ref="L6:L7"/>
    <mergeCell ref="A5:E6"/>
    <mergeCell ref="L5:O5"/>
    <mergeCell ref="O6:O7"/>
    <mergeCell ref="M6:M7"/>
    <mergeCell ref="M17:M18"/>
  </mergeCells>
  <phoneticPr fontId="6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77E2E-3261-467E-837B-B2E9BB9454DF}">
  <dimension ref="A1:D11"/>
  <sheetViews>
    <sheetView workbookViewId="0">
      <selection activeCell="C17" sqref="C17"/>
    </sheetView>
  </sheetViews>
  <sheetFormatPr defaultRowHeight="13.2" x14ac:dyDescent="0.25"/>
  <cols>
    <col min="1" max="1" width="65.21875" customWidth="1"/>
    <col min="2" max="2" width="17.21875" customWidth="1"/>
    <col min="3" max="3" width="21.44140625" customWidth="1"/>
  </cols>
  <sheetData>
    <row r="1" spans="1:4" ht="39.6" customHeight="1" x14ac:dyDescent="0.25">
      <c r="A1" s="129" t="s">
        <v>194</v>
      </c>
      <c r="B1" s="129" t="s">
        <v>193</v>
      </c>
      <c r="C1" s="130" t="s">
        <v>192</v>
      </c>
      <c r="D1" s="130" t="s">
        <v>195</v>
      </c>
    </row>
    <row r="2" spans="1:4" ht="14.4" x14ac:dyDescent="0.25">
      <c r="A2" s="131" t="s">
        <v>182</v>
      </c>
      <c r="B2" s="132">
        <v>1</v>
      </c>
      <c r="C2" s="132"/>
      <c r="D2" s="132">
        <v>1</v>
      </c>
    </row>
    <row r="3" spans="1:4" ht="14.4" x14ac:dyDescent="0.25">
      <c r="A3" s="131" t="s">
        <v>183</v>
      </c>
      <c r="B3" s="132">
        <v>2</v>
      </c>
      <c r="C3" s="132"/>
      <c r="D3" s="132">
        <v>2</v>
      </c>
    </row>
    <row r="4" spans="1:4" ht="14.4" x14ac:dyDescent="0.25">
      <c r="A4" s="131" t="s">
        <v>184</v>
      </c>
      <c r="B4" s="132">
        <v>2</v>
      </c>
      <c r="C4" s="132"/>
      <c r="D4" s="132">
        <v>2</v>
      </c>
    </row>
    <row r="5" spans="1:4" ht="14.4" x14ac:dyDescent="0.25">
      <c r="A5" s="131" t="s">
        <v>185</v>
      </c>
      <c r="B5" s="132">
        <v>4</v>
      </c>
      <c r="C5" s="132"/>
      <c r="D5" s="132">
        <v>4</v>
      </c>
    </row>
    <row r="6" spans="1:4" ht="14.4" x14ac:dyDescent="0.25">
      <c r="A6" s="131" t="s">
        <v>186</v>
      </c>
      <c r="B6" s="132"/>
      <c r="C6" s="132">
        <v>1</v>
      </c>
      <c r="D6" s="132">
        <v>1</v>
      </c>
    </row>
    <row r="7" spans="1:4" ht="14.4" x14ac:dyDescent="0.25">
      <c r="A7" s="131" t="s">
        <v>187</v>
      </c>
      <c r="B7" s="132"/>
      <c r="C7" s="132">
        <v>1</v>
      </c>
      <c r="D7" s="132">
        <v>1</v>
      </c>
    </row>
    <row r="8" spans="1:4" ht="14.4" x14ac:dyDescent="0.25">
      <c r="A8" s="131" t="s">
        <v>188</v>
      </c>
      <c r="B8" s="132">
        <v>2</v>
      </c>
      <c r="C8" s="132">
        <v>1</v>
      </c>
      <c r="D8" s="132">
        <v>3</v>
      </c>
    </row>
    <row r="9" spans="1:4" ht="14.4" x14ac:dyDescent="0.25">
      <c r="A9" s="131" t="s">
        <v>189</v>
      </c>
      <c r="B9" s="132"/>
      <c r="C9" s="132">
        <v>25</v>
      </c>
      <c r="D9" s="132">
        <v>25</v>
      </c>
    </row>
    <row r="10" spans="1:4" ht="14.4" x14ac:dyDescent="0.25">
      <c r="A10" s="131" t="s">
        <v>190</v>
      </c>
      <c r="B10" s="132"/>
      <c r="C10" s="132">
        <v>20</v>
      </c>
      <c r="D10" s="132">
        <v>20</v>
      </c>
    </row>
    <row r="11" spans="1:4" ht="14.4" x14ac:dyDescent="0.25">
      <c r="A11" s="131" t="s">
        <v>191</v>
      </c>
      <c r="B11" s="132">
        <v>6</v>
      </c>
      <c r="C11" s="132"/>
      <c r="D11" s="132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5CA8C-C123-407E-B8F7-364DB2BDA9B4}">
  <sheetPr>
    <tabColor theme="6" tint="0.79998168889431442"/>
  </sheetPr>
  <dimension ref="A1:H34"/>
  <sheetViews>
    <sheetView showGridLines="0" tabSelected="1" zoomScale="89" zoomScaleNormal="89" workbookViewId="0">
      <selection activeCell="D20" sqref="D20"/>
    </sheetView>
  </sheetViews>
  <sheetFormatPr defaultRowHeight="10.199999999999999" x14ac:dyDescent="0.2"/>
  <cols>
    <col min="1" max="1" width="44.109375" style="1" customWidth="1"/>
    <col min="2" max="2" width="9.109375" style="1" customWidth="1"/>
    <col min="3" max="3" width="9.88671875" style="1" customWidth="1"/>
    <col min="4" max="4" width="7.44140625" style="1" customWidth="1"/>
    <col min="5" max="5" width="7.33203125" style="1" customWidth="1"/>
    <col min="6" max="6" width="5.33203125" style="1" customWidth="1"/>
    <col min="7" max="7" width="12.6640625" style="1" customWidth="1"/>
    <col min="8" max="8" width="13.88671875" style="1" customWidth="1"/>
    <col min="9" max="16384" width="8.88671875" style="1"/>
  </cols>
  <sheetData>
    <row r="1" spans="1:8" x14ac:dyDescent="0.2">
      <c r="A1" s="22"/>
      <c r="B1" s="121" t="s">
        <v>178</v>
      </c>
      <c r="C1" s="122"/>
      <c r="D1" s="122"/>
      <c r="E1" s="122"/>
      <c r="F1" s="122"/>
      <c r="G1" s="122"/>
      <c r="H1" s="122"/>
    </row>
    <row r="2" spans="1:8" ht="10.199999999999999" customHeight="1" x14ac:dyDescent="0.2">
      <c r="A2" s="107" t="s">
        <v>171</v>
      </c>
      <c r="B2" s="107" t="s">
        <v>175</v>
      </c>
      <c r="C2" s="107" t="s">
        <v>176</v>
      </c>
      <c r="D2" s="119" t="s">
        <v>177</v>
      </c>
      <c r="E2" s="120"/>
      <c r="F2" s="120"/>
      <c r="G2" s="120"/>
      <c r="H2" s="120"/>
    </row>
    <row r="3" spans="1:8" x14ac:dyDescent="0.2">
      <c r="A3" s="118"/>
      <c r="B3" s="118"/>
      <c r="C3" s="118"/>
      <c r="D3" s="107" t="s">
        <v>173</v>
      </c>
      <c r="E3" s="125" t="s">
        <v>172</v>
      </c>
      <c r="F3" s="127" t="s">
        <v>174</v>
      </c>
      <c r="G3" s="124" t="s">
        <v>179</v>
      </c>
      <c r="H3" s="124"/>
    </row>
    <row r="4" spans="1:8" ht="21.6" customHeight="1" x14ac:dyDescent="0.2">
      <c r="A4" s="108"/>
      <c r="B4" s="108"/>
      <c r="C4" s="108"/>
      <c r="D4" s="108"/>
      <c r="E4" s="126"/>
      <c r="F4" s="128"/>
      <c r="G4" s="123" t="s">
        <v>181</v>
      </c>
      <c r="H4" s="123" t="s">
        <v>180</v>
      </c>
    </row>
    <row r="5" spans="1:8" ht="12.6" customHeight="1" x14ac:dyDescent="0.2">
      <c r="A5" s="109" t="s">
        <v>62</v>
      </c>
      <c r="B5" s="113">
        <v>5225</v>
      </c>
      <c r="C5" s="113">
        <v>1127</v>
      </c>
      <c r="D5" s="113">
        <v>4708</v>
      </c>
      <c r="E5" s="110">
        <v>1475</v>
      </c>
      <c r="F5" s="111">
        <f>E5/D5</f>
        <v>0.31329651656754459</v>
      </c>
      <c r="G5" s="78">
        <f>((D5-E5)/B5)-1</f>
        <v>-0.38124401913875594</v>
      </c>
      <c r="H5" s="78">
        <f>D5/B5-1</f>
        <v>-9.8947368421052673E-2</v>
      </c>
    </row>
    <row r="6" spans="1:8" ht="12.6" customHeight="1" x14ac:dyDescent="0.2">
      <c r="A6" s="109" t="s">
        <v>63</v>
      </c>
      <c r="B6" s="113">
        <v>89</v>
      </c>
      <c r="C6" s="113">
        <v>107</v>
      </c>
      <c r="D6" s="113">
        <v>663</v>
      </c>
      <c r="E6" s="110">
        <v>194</v>
      </c>
      <c r="F6" s="111">
        <f t="shared" ref="F6:F34" si="0">E6/D6</f>
        <v>0.29260935143288086</v>
      </c>
      <c r="G6" s="78">
        <f t="shared" ref="G6:G34" si="1">((D6-E6)/B6)-1</f>
        <v>4.2696629213483144</v>
      </c>
      <c r="H6" s="78">
        <f t="shared" ref="H6:H34" si="2">D6/B6-1</f>
        <v>6.4494382022471912</v>
      </c>
    </row>
    <row r="7" spans="1:8" ht="12.6" customHeight="1" x14ac:dyDescent="0.2">
      <c r="A7" s="109" t="s">
        <v>64</v>
      </c>
      <c r="B7" s="113"/>
      <c r="C7" s="113"/>
      <c r="D7" s="113">
        <v>8494</v>
      </c>
      <c r="E7" s="110">
        <v>2275</v>
      </c>
      <c r="F7" s="111">
        <f t="shared" si="0"/>
        <v>0.26783611961384507</v>
      </c>
      <c r="G7" s="78">
        <v>0</v>
      </c>
      <c r="H7" s="78">
        <v>0</v>
      </c>
    </row>
    <row r="8" spans="1:8" ht="12.6" customHeight="1" x14ac:dyDescent="0.2">
      <c r="A8" s="109" t="s">
        <v>65</v>
      </c>
      <c r="B8" s="113">
        <v>8560</v>
      </c>
      <c r="C8" s="113">
        <v>1225</v>
      </c>
      <c r="D8" s="113">
        <v>6354</v>
      </c>
      <c r="E8" s="110">
        <v>1675</v>
      </c>
      <c r="F8" s="111">
        <f t="shared" si="0"/>
        <v>0.26361347182876926</v>
      </c>
      <c r="G8" s="78">
        <f t="shared" si="1"/>
        <v>-0.45338785046728969</v>
      </c>
      <c r="H8" s="78">
        <f t="shared" si="2"/>
        <v>-0.25771028037383181</v>
      </c>
    </row>
    <row r="9" spans="1:8" ht="12.6" customHeight="1" x14ac:dyDescent="0.2">
      <c r="A9" s="109" t="s">
        <v>66</v>
      </c>
      <c r="B9" s="113">
        <v>439</v>
      </c>
      <c r="C9" s="113">
        <v>77</v>
      </c>
      <c r="D9" s="113">
        <v>487</v>
      </c>
      <c r="E9" s="110">
        <v>183</v>
      </c>
      <c r="F9" s="111">
        <f t="shared" si="0"/>
        <v>0.37577002053388092</v>
      </c>
      <c r="G9" s="78">
        <f t="shared" si="1"/>
        <v>-0.30751708428246016</v>
      </c>
      <c r="H9" s="78">
        <f t="shared" si="2"/>
        <v>0.10933940774487461</v>
      </c>
    </row>
    <row r="10" spans="1:8" ht="12.6" customHeight="1" x14ac:dyDescent="0.2">
      <c r="A10" s="109" t="s">
        <v>67</v>
      </c>
      <c r="B10" s="113">
        <v>8978</v>
      </c>
      <c r="C10" s="113">
        <v>1375</v>
      </c>
      <c r="D10" s="113">
        <v>8004</v>
      </c>
      <c r="E10" s="110">
        <v>2100</v>
      </c>
      <c r="F10" s="111">
        <f t="shared" si="0"/>
        <v>0.26236881559220387</v>
      </c>
      <c r="G10" s="78">
        <f t="shared" si="1"/>
        <v>-0.3423925150367565</v>
      </c>
      <c r="H10" s="78">
        <f t="shared" si="2"/>
        <v>-0.10848741367787929</v>
      </c>
    </row>
    <row r="11" spans="1:8" ht="12.6" customHeight="1" x14ac:dyDescent="0.2">
      <c r="A11" s="109" t="s">
        <v>68</v>
      </c>
      <c r="B11" s="113">
        <v>110</v>
      </c>
      <c r="C11" s="113">
        <v>65</v>
      </c>
      <c r="D11" s="113">
        <v>445</v>
      </c>
      <c r="E11" s="110">
        <v>249</v>
      </c>
      <c r="F11" s="111">
        <f t="shared" si="0"/>
        <v>0.55955056179775275</v>
      </c>
      <c r="G11" s="78">
        <f t="shared" si="1"/>
        <v>0.78181818181818175</v>
      </c>
      <c r="H11" s="78">
        <f t="shared" si="2"/>
        <v>3.0454545454545459</v>
      </c>
    </row>
    <row r="12" spans="1:8" ht="12.6" customHeight="1" x14ac:dyDescent="0.2">
      <c r="A12" s="109" t="s">
        <v>69</v>
      </c>
      <c r="B12" s="113">
        <v>4925</v>
      </c>
      <c r="C12" s="113">
        <v>915</v>
      </c>
      <c r="D12" s="113">
        <v>3922</v>
      </c>
      <c r="E12" s="110">
        <v>1375</v>
      </c>
      <c r="F12" s="111">
        <f t="shared" si="0"/>
        <v>0.35058643549209589</v>
      </c>
      <c r="G12" s="78">
        <f t="shared" si="1"/>
        <v>-0.48284263959390861</v>
      </c>
      <c r="H12" s="78">
        <f t="shared" si="2"/>
        <v>-0.20365482233502541</v>
      </c>
    </row>
    <row r="13" spans="1:8" ht="12.6" customHeight="1" x14ac:dyDescent="0.2">
      <c r="A13" s="109" t="s">
        <v>70</v>
      </c>
      <c r="B13" s="113">
        <v>105</v>
      </c>
      <c r="C13" s="113">
        <v>74</v>
      </c>
      <c r="D13" s="113">
        <v>512</v>
      </c>
      <c r="E13" s="110">
        <v>151</v>
      </c>
      <c r="F13" s="111">
        <f t="shared" si="0"/>
        <v>0.294921875</v>
      </c>
      <c r="G13" s="78">
        <f t="shared" si="1"/>
        <v>2.4380952380952383</v>
      </c>
      <c r="H13" s="78">
        <f t="shared" si="2"/>
        <v>3.8761904761904766</v>
      </c>
    </row>
    <row r="14" spans="1:8" ht="12.6" customHeight="1" x14ac:dyDescent="0.2">
      <c r="A14" s="109" t="s">
        <v>71</v>
      </c>
      <c r="B14" s="113">
        <v>2409</v>
      </c>
      <c r="C14" s="113">
        <v>645</v>
      </c>
      <c r="D14" s="113">
        <v>4534</v>
      </c>
      <c r="E14" s="110">
        <v>1450</v>
      </c>
      <c r="F14" s="111">
        <f t="shared" si="0"/>
        <v>0.31980591089545657</v>
      </c>
      <c r="G14" s="78">
        <f t="shared" si="1"/>
        <v>0.28019925280199254</v>
      </c>
      <c r="H14" s="78">
        <f t="shared" si="2"/>
        <v>0.88210875882108764</v>
      </c>
    </row>
    <row r="15" spans="1:8" ht="12.6" customHeight="1" x14ac:dyDescent="0.2">
      <c r="A15" s="109" t="s">
        <v>72</v>
      </c>
      <c r="B15" s="113">
        <v>4180</v>
      </c>
      <c r="C15" s="113">
        <v>1025</v>
      </c>
      <c r="D15" s="113">
        <v>4062</v>
      </c>
      <c r="E15" s="110">
        <v>1225</v>
      </c>
      <c r="F15" s="111">
        <f t="shared" si="0"/>
        <v>0.30157557853274247</v>
      </c>
      <c r="G15" s="78">
        <f t="shared" si="1"/>
        <v>-0.32129186602870818</v>
      </c>
      <c r="H15" s="78">
        <f t="shared" si="2"/>
        <v>-2.8229665071770382E-2</v>
      </c>
    </row>
    <row r="16" spans="1:8" ht="12.6" customHeight="1" x14ac:dyDescent="0.2">
      <c r="A16" s="109" t="s">
        <v>73</v>
      </c>
      <c r="B16" s="113">
        <v>5974</v>
      </c>
      <c r="C16" s="113">
        <v>2228</v>
      </c>
      <c r="D16" s="113">
        <v>11333</v>
      </c>
      <c r="E16" s="110">
        <v>2225</v>
      </c>
      <c r="F16" s="111">
        <f t="shared" si="0"/>
        <v>0.19632930380305302</v>
      </c>
      <c r="G16" s="78">
        <f t="shared" si="1"/>
        <v>0.52460662872447261</v>
      </c>
      <c r="H16" s="78">
        <f t="shared" si="2"/>
        <v>0.89705390023434894</v>
      </c>
    </row>
    <row r="17" spans="1:8" ht="12.6" customHeight="1" x14ac:dyDescent="0.2">
      <c r="A17" s="109" t="s">
        <v>74</v>
      </c>
      <c r="B17" s="113">
        <v>5774</v>
      </c>
      <c r="C17" s="113">
        <v>3050</v>
      </c>
      <c r="D17" s="113">
        <v>9391</v>
      </c>
      <c r="E17" s="110">
        <v>2325</v>
      </c>
      <c r="F17" s="111">
        <f t="shared" si="0"/>
        <v>0.24757746778830794</v>
      </c>
      <c r="G17" s="78">
        <f t="shared" si="1"/>
        <v>0.22376169033598892</v>
      </c>
      <c r="H17" s="78">
        <f t="shared" si="2"/>
        <v>0.62642881884308976</v>
      </c>
    </row>
    <row r="18" spans="1:8" ht="12.6" customHeight="1" x14ac:dyDescent="0.2">
      <c r="A18" s="115" t="s">
        <v>75</v>
      </c>
      <c r="B18" s="112">
        <v>3700</v>
      </c>
      <c r="C18" s="112">
        <v>400</v>
      </c>
      <c r="D18" s="112">
        <v>5095</v>
      </c>
      <c r="E18" s="114">
        <v>3068</v>
      </c>
      <c r="F18" s="116">
        <f t="shared" si="0"/>
        <v>0.60215897939156038</v>
      </c>
      <c r="G18" s="78">
        <f t="shared" si="1"/>
        <v>-0.45216216216216221</v>
      </c>
      <c r="H18" s="78">
        <f t="shared" si="2"/>
        <v>0.37702702702702706</v>
      </c>
    </row>
    <row r="19" spans="1:8" ht="12.6" customHeight="1" x14ac:dyDescent="0.2">
      <c r="A19" s="109" t="s">
        <v>76</v>
      </c>
      <c r="B19" s="113">
        <v>5220</v>
      </c>
      <c r="C19" s="113">
        <v>1270</v>
      </c>
      <c r="D19" s="113">
        <v>5157</v>
      </c>
      <c r="E19" s="110">
        <v>1525</v>
      </c>
      <c r="F19" s="111">
        <f t="shared" si="0"/>
        <v>0.29571456273026953</v>
      </c>
      <c r="G19" s="78">
        <f t="shared" si="1"/>
        <v>-0.30421455938697317</v>
      </c>
      <c r="H19" s="78">
        <f t="shared" si="2"/>
        <v>-1.2068965517241348E-2</v>
      </c>
    </row>
    <row r="20" spans="1:8" ht="12.6" customHeight="1" x14ac:dyDescent="0.2">
      <c r="A20" s="115" t="s">
        <v>77</v>
      </c>
      <c r="B20" s="112">
        <v>3789</v>
      </c>
      <c r="C20" s="112">
        <v>710</v>
      </c>
      <c r="D20" s="112">
        <v>2997</v>
      </c>
      <c r="E20" s="114">
        <v>1350</v>
      </c>
      <c r="F20" s="117">
        <f t="shared" si="0"/>
        <v>0.45045045045045046</v>
      </c>
      <c r="G20" s="78">
        <f t="shared" si="1"/>
        <v>-0.56532066508313539</v>
      </c>
      <c r="H20" s="78">
        <f t="shared" si="2"/>
        <v>-0.20902612826603328</v>
      </c>
    </row>
    <row r="21" spans="1:8" ht="12.6" customHeight="1" x14ac:dyDescent="0.2">
      <c r="A21" s="109" t="s">
        <v>78</v>
      </c>
      <c r="B21" s="113">
        <v>4587</v>
      </c>
      <c r="C21" s="113">
        <v>1450</v>
      </c>
      <c r="D21" s="113">
        <v>6520</v>
      </c>
      <c r="E21" s="110">
        <v>1550</v>
      </c>
      <c r="F21" s="111">
        <f t="shared" si="0"/>
        <v>0.23773006134969324</v>
      </c>
      <c r="G21" s="78">
        <f t="shared" si="1"/>
        <v>8.3496838892522351E-2</v>
      </c>
      <c r="H21" s="78">
        <f t="shared" si="2"/>
        <v>0.42140832788314797</v>
      </c>
    </row>
    <row r="22" spans="1:8" ht="12.6" customHeight="1" x14ac:dyDescent="0.2">
      <c r="A22" s="109" t="s">
        <v>79</v>
      </c>
      <c r="B22" s="113">
        <v>7568</v>
      </c>
      <c r="C22" s="113">
        <v>700</v>
      </c>
      <c r="D22" s="113">
        <v>4487</v>
      </c>
      <c r="E22" s="110">
        <v>1600</v>
      </c>
      <c r="F22" s="111">
        <f t="shared" si="0"/>
        <v>0.35658569199910856</v>
      </c>
      <c r="G22" s="78">
        <f t="shared" si="1"/>
        <v>-0.61852536997885843</v>
      </c>
      <c r="H22" s="78">
        <f t="shared" si="2"/>
        <v>-0.40710887949260044</v>
      </c>
    </row>
    <row r="23" spans="1:8" ht="12.6" customHeight="1" x14ac:dyDescent="0.2">
      <c r="A23" s="115" t="s">
        <v>80</v>
      </c>
      <c r="B23" s="112">
        <v>2425</v>
      </c>
      <c r="C23" s="112">
        <v>675</v>
      </c>
      <c r="D23" s="112">
        <v>3323</v>
      </c>
      <c r="E23" s="114">
        <v>2096</v>
      </c>
      <c r="F23" s="116">
        <f t="shared" si="0"/>
        <v>0.63075534155883239</v>
      </c>
      <c r="G23" s="78">
        <f t="shared" si="1"/>
        <v>-0.49402061855670099</v>
      </c>
      <c r="H23" s="78">
        <f t="shared" si="2"/>
        <v>0.37030927835051552</v>
      </c>
    </row>
    <row r="24" spans="1:8" ht="12.6" customHeight="1" x14ac:dyDescent="0.2">
      <c r="A24" s="109" t="s">
        <v>57</v>
      </c>
      <c r="B24" s="113"/>
      <c r="C24" s="113">
        <v>475</v>
      </c>
      <c r="D24" s="113">
        <v>7324</v>
      </c>
      <c r="E24" s="110">
        <v>1850</v>
      </c>
      <c r="F24" s="111">
        <f t="shared" si="0"/>
        <v>0.25259421081376299</v>
      </c>
      <c r="G24" s="78">
        <v>0</v>
      </c>
      <c r="H24" s="78">
        <v>0</v>
      </c>
    </row>
    <row r="25" spans="1:8" ht="12.6" customHeight="1" x14ac:dyDescent="0.2">
      <c r="A25" s="109" t="s">
        <v>81</v>
      </c>
      <c r="B25" s="113">
        <v>7538</v>
      </c>
      <c r="C25" s="113">
        <v>1570</v>
      </c>
      <c r="D25" s="113">
        <v>6174</v>
      </c>
      <c r="E25" s="110">
        <v>1600</v>
      </c>
      <c r="F25" s="111">
        <f t="shared" si="0"/>
        <v>0.25915127955944284</v>
      </c>
      <c r="G25" s="78">
        <f t="shared" si="1"/>
        <v>-0.39320774741310693</v>
      </c>
      <c r="H25" s="78">
        <f t="shared" si="2"/>
        <v>-0.18094985407269837</v>
      </c>
    </row>
    <row r="26" spans="1:8" ht="12.6" customHeight="1" x14ac:dyDescent="0.2">
      <c r="A26" s="109" t="s">
        <v>82</v>
      </c>
      <c r="B26" s="113">
        <v>324</v>
      </c>
      <c r="C26" s="113">
        <v>124</v>
      </c>
      <c r="D26" s="113">
        <v>659</v>
      </c>
      <c r="E26" s="110">
        <v>144</v>
      </c>
      <c r="F26" s="111">
        <f t="shared" si="0"/>
        <v>0.21851289833080426</v>
      </c>
      <c r="G26" s="78">
        <f t="shared" si="1"/>
        <v>0.58950617283950613</v>
      </c>
      <c r="H26" s="78">
        <f t="shared" si="2"/>
        <v>1.0339506172839505</v>
      </c>
    </row>
    <row r="27" spans="1:8" ht="12.6" customHeight="1" x14ac:dyDescent="0.2">
      <c r="A27" s="109" t="s">
        <v>83</v>
      </c>
      <c r="B27" s="113">
        <v>9362</v>
      </c>
      <c r="C27" s="113">
        <v>2025</v>
      </c>
      <c r="D27" s="113">
        <v>9730</v>
      </c>
      <c r="E27" s="110">
        <v>2150</v>
      </c>
      <c r="F27" s="111">
        <f t="shared" si="0"/>
        <v>0.22096608427543679</v>
      </c>
      <c r="G27" s="78">
        <f t="shared" si="1"/>
        <v>-0.19034394360179452</v>
      </c>
      <c r="H27" s="78">
        <f t="shared" si="2"/>
        <v>3.9307840205084377E-2</v>
      </c>
    </row>
    <row r="28" spans="1:8" ht="12.6" customHeight="1" x14ac:dyDescent="0.2">
      <c r="A28" s="109" t="s">
        <v>84</v>
      </c>
      <c r="B28" s="113">
        <v>505</v>
      </c>
      <c r="C28" s="113">
        <v>168</v>
      </c>
      <c r="D28" s="113">
        <v>882</v>
      </c>
      <c r="E28" s="110">
        <v>236</v>
      </c>
      <c r="F28" s="111">
        <f t="shared" si="0"/>
        <v>0.26757369614512472</v>
      </c>
      <c r="G28" s="78">
        <f t="shared" si="1"/>
        <v>0.27920792079207923</v>
      </c>
      <c r="H28" s="78">
        <f t="shared" si="2"/>
        <v>0.74653465346534653</v>
      </c>
    </row>
    <row r="29" spans="1:8" ht="12.6" customHeight="1" x14ac:dyDescent="0.2">
      <c r="A29" s="115" t="s">
        <v>85</v>
      </c>
      <c r="B29" s="112">
        <v>2975</v>
      </c>
      <c r="C29" s="112">
        <v>710</v>
      </c>
      <c r="D29" s="112">
        <v>3552</v>
      </c>
      <c r="E29" s="114">
        <v>1675</v>
      </c>
      <c r="F29" s="116">
        <f t="shared" si="0"/>
        <v>0.47156531531531531</v>
      </c>
      <c r="G29" s="78">
        <f t="shared" si="1"/>
        <v>-0.36907563025210088</v>
      </c>
      <c r="H29" s="78">
        <f t="shared" si="2"/>
        <v>0.19394957983193284</v>
      </c>
    </row>
    <row r="30" spans="1:8" ht="12.6" customHeight="1" x14ac:dyDescent="0.2">
      <c r="A30" s="109" t="s">
        <v>86</v>
      </c>
      <c r="B30" s="113">
        <v>4229</v>
      </c>
      <c r="C30" s="113">
        <v>1350</v>
      </c>
      <c r="D30" s="113">
        <v>5734</v>
      </c>
      <c r="E30" s="110">
        <v>1650</v>
      </c>
      <c r="F30" s="111">
        <f t="shared" si="0"/>
        <v>0.28775723753051968</v>
      </c>
      <c r="G30" s="78">
        <f t="shared" si="1"/>
        <v>-3.4287065500118286E-2</v>
      </c>
      <c r="H30" s="78">
        <f t="shared" si="2"/>
        <v>0.35587609363915829</v>
      </c>
    </row>
    <row r="31" spans="1:8" ht="12.6" customHeight="1" x14ac:dyDescent="0.2">
      <c r="A31" s="109" t="s">
        <v>87</v>
      </c>
      <c r="B31" s="113">
        <v>7593</v>
      </c>
      <c r="C31" s="113">
        <v>1825</v>
      </c>
      <c r="D31" s="113">
        <v>6539</v>
      </c>
      <c r="E31" s="110">
        <v>1650</v>
      </c>
      <c r="F31" s="111">
        <f t="shared" si="0"/>
        <v>0.25233216088086863</v>
      </c>
      <c r="G31" s="78">
        <f t="shared" si="1"/>
        <v>-0.35611747662320559</v>
      </c>
      <c r="H31" s="78">
        <f t="shared" si="2"/>
        <v>-0.1388120637429211</v>
      </c>
    </row>
    <row r="32" spans="1:8" ht="12.6" customHeight="1" x14ac:dyDescent="0.2">
      <c r="A32" s="109" t="s">
        <v>88</v>
      </c>
      <c r="B32" s="113">
        <v>84</v>
      </c>
      <c r="C32" s="113">
        <v>199</v>
      </c>
      <c r="D32" s="113">
        <v>904</v>
      </c>
      <c r="E32" s="110">
        <v>241</v>
      </c>
      <c r="F32" s="111">
        <f t="shared" si="0"/>
        <v>0.2665929203539823</v>
      </c>
      <c r="G32" s="78">
        <f t="shared" si="1"/>
        <v>6.8928571428571432</v>
      </c>
      <c r="H32" s="78">
        <f t="shared" si="2"/>
        <v>9.7619047619047628</v>
      </c>
    </row>
    <row r="33" spans="1:8" ht="12.6" customHeight="1" x14ac:dyDescent="0.2">
      <c r="A33" s="109" t="s">
        <v>89</v>
      </c>
      <c r="B33" s="113">
        <v>10349</v>
      </c>
      <c r="C33" s="113">
        <v>2080</v>
      </c>
      <c r="D33" s="113">
        <v>10829</v>
      </c>
      <c r="E33" s="110">
        <v>1950</v>
      </c>
      <c r="F33" s="111">
        <f t="shared" si="0"/>
        <v>0.18007202881152462</v>
      </c>
      <c r="G33" s="78">
        <f t="shared" si="1"/>
        <v>-0.14204270944052566</v>
      </c>
      <c r="H33" s="78">
        <f t="shared" si="2"/>
        <v>4.6381292878538982E-2</v>
      </c>
    </row>
    <row r="34" spans="1:8" ht="12.6" customHeight="1" x14ac:dyDescent="0.2">
      <c r="A34" s="109" t="s">
        <v>90</v>
      </c>
      <c r="B34" s="113">
        <v>305</v>
      </c>
      <c r="C34" s="113">
        <v>143</v>
      </c>
      <c r="D34" s="113">
        <v>1108</v>
      </c>
      <c r="E34" s="110">
        <v>253</v>
      </c>
      <c r="F34" s="111">
        <f t="shared" si="0"/>
        <v>0.22833935018050541</v>
      </c>
      <c r="G34" s="78">
        <f t="shared" si="1"/>
        <v>1.8032786885245899</v>
      </c>
      <c r="H34" s="78">
        <f t="shared" si="2"/>
        <v>2.6327868852459018</v>
      </c>
    </row>
  </sheetData>
  <mergeCells count="9">
    <mergeCell ref="F3:F4"/>
    <mergeCell ref="G3:H3"/>
    <mergeCell ref="D2:H2"/>
    <mergeCell ref="B1:H1"/>
    <mergeCell ref="A2:A4"/>
    <mergeCell ref="B2:B4"/>
    <mergeCell ref="C2:C4"/>
    <mergeCell ref="D3:D4"/>
    <mergeCell ref="E3:E4"/>
  </mergeCells>
  <phoneticPr fontId="6" type="noConversion"/>
  <conditionalFormatting sqref="G5:G34">
    <cfRule type="cellIs" dxfId="1" priority="2" operator="lessThan">
      <formula>0</formula>
    </cfRule>
  </conditionalFormatting>
  <conditionalFormatting sqref="H5:H34">
    <cfRule type="cellIs" dxfId="0" priority="1" operator="less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722B6-DD08-46C9-B1F3-95B0D09EC949}">
  <dimension ref="C9:D22"/>
  <sheetViews>
    <sheetView workbookViewId="0">
      <selection activeCell="D9" sqref="D9:D22"/>
    </sheetView>
  </sheetViews>
  <sheetFormatPr defaultRowHeight="13.2" x14ac:dyDescent="0.25"/>
  <sheetData>
    <row r="9" spans="3:4" x14ac:dyDescent="0.25">
      <c r="C9" s="89" t="s">
        <v>18</v>
      </c>
      <c r="D9" s="90">
        <v>4247.5</v>
      </c>
    </row>
    <row r="10" spans="3:4" x14ac:dyDescent="0.25">
      <c r="C10" s="89" t="s">
        <v>31</v>
      </c>
      <c r="D10" s="90">
        <v>715.5</v>
      </c>
    </row>
    <row r="11" spans="3:4" x14ac:dyDescent="0.25">
      <c r="C11" s="89" t="s">
        <v>32</v>
      </c>
      <c r="D11" s="90">
        <v>12920</v>
      </c>
    </row>
    <row r="12" spans="3:4" x14ac:dyDescent="0.25">
      <c r="C12" s="89" t="s">
        <v>34</v>
      </c>
      <c r="D12" s="90">
        <v>3558.5</v>
      </c>
    </row>
    <row r="13" spans="3:4" x14ac:dyDescent="0.25">
      <c r="C13" s="89" t="s">
        <v>37</v>
      </c>
      <c r="D13" s="90">
        <v>18823.900000000001</v>
      </c>
    </row>
    <row r="14" spans="3:4" x14ac:dyDescent="0.25">
      <c r="C14" s="89" t="s">
        <v>38</v>
      </c>
      <c r="D14" s="90">
        <v>1182.75</v>
      </c>
    </row>
    <row r="15" spans="3:4" x14ac:dyDescent="0.25">
      <c r="C15" s="89" t="s">
        <v>39</v>
      </c>
      <c r="D15" s="90">
        <v>4276.75</v>
      </c>
    </row>
    <row r="16" spans="3:4" x14ac:dyDescent="0.25">
      <c r="C16" s="89" t="s">
        <v>43</v>
      </c>
      <c r="D16" s="90">
        <v>3584.4</v>
      </c>
    </row>
    <row r="17" spans="3:4" x14ac:dyDescent="0.25">
      <c r="C17" s="89" t="s">
        <v>45</v>
      </c>
      <c r="D17" s="90">
        <v>2707.5</v>
      </c>
    </row>
    <row r="18" spans="3:4" x14ac:dyDescent="0.25">
      <c r="C18" s="89" t="s">
        <v>46</v>
      </c>
      <c r="D18" s="90">
        <v>446.75</v>
      </c>
    </row>
    <row r="19" spans="3:4" x14ac:dyDescent="0.25">
      <c r="C19" s="89" t="s">
        <v>50</v>
      </c>
      <c r="D19" s="90">
        <v>1702</v>
      </c>
    </row>
    <row r="20" spans="3:4" x14ac:dyDescent="0.25">
      <c r="C20" s="89" t="s">
        <v>52</v>
      </c>
      <c r="D20" s="90">
        <v>833.5</v>
      </c>
    </row>
    <row r="21" spans="3:4" x14ac:dyDescent="0.25">
      <c r="C21" s="89" t="s">
        <v>53</v>
      </c>
      <c r="D21" s="90">
        <v>2891</v>
      </c>
    </row>
    <row r="22" spans="3:4" x14ac:dyDescent="0.25">
      <c r="C22" s="89" t="s">
        <v>56</v>
      </c>
      <c r="D22" s="90">
        <v>2059.5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FB7C1-0042-40EF-8F87-ACC817403CBD}">
  <dimension ref="A1:C31"/>
  <sheetViews>
    <sheetView workbookViewId="0">
      <selection activeCell="B4" sqref="B4"/>
    </sheetView>
  </sheetViews>
  <sheetFormatPr defaultRowHeight="13.2" x14ac:dyDescent="0.25"/>
  <sheetData>
    <row r="1" spans="1:3" x14ac:dyDescent="0.25">
      <c r="A1" s="61" t="s">
        <v>10</v>
      </c>
      <c r="B1" s="62"/>
      <c r="C1" s="62">
        <v>39134.14</v>
      </c>
    </row>
    <row r="2" spans="1:3" x14ac:dyDescent="0.25">
      <c r="A2" s="61" t="s">
        <v>18</v>
      </c>
      <c r="B2" s="62">
        <v>32484.1</v>
      </c>
      <c r="C2" s="62">
        <v>43638.5</v>
      </c>
    </row>
    <row r="3" spans="1:3" x14ac:dyDescent="0.25">
      <c r="A3" s="61" t="s">
        <v>31</v>
      </c>
      <c r="B3" s="62">
        <v>10279.25</v>
      </c>
      <c r="C3" s="62">
        <v>25253.07</v>
      </c>
    </row>
    <row r="4" spans="1:3" x14ac:dyDescent="0.25">
      <c r="A4" s="61" t="s">
        <v>8</v>
      </c>
      <c r="B4" s="62"/>
      <c r="C4" s="62">
        <v>10031</v>
      </c>
    </row>
    <row r="5" spans="1:3" x14ac:dyDescent="0.25">
      <c r="A5" s="61" t="s">
        <v>32</v>
      </c>
      <c r="B5" s="62"/>
      <c r="C5" s="62"/>
    </row>
    <row r="6" spans="1:3" x14ac:dyDescent="0.25">
      <c r="A6" s="61" t="s">
        <v>33</v>
      </c>
      <c r="B6" s="62"/>
      <c r="C6" s="62">
        <v>13751.34</v>
      </c>
    </row>
    <row r="7" spans="1:3" x14ac:dyDescent="0.25">
      <c r="A7" s="61" t="s">
        <v>34</v>
      </c>
      <c r="B7" s="62">
        <v>10533.5</v>
      </c>
      <c r="C7" s="62">
        <v>31061.119999999995</v>
      </c>
    </row>
    <row r="8" spans="1:3" x14ac:dyDescent="0.25">
      <c r="A8" s="61" t="s">
        <v>35</v>
      </c>
      <c r="B8" s="62">
        <v>4255</v>
      </c>
      <c r="C8" s="62">
        <v>30249.120000000003</v>
      </c>
    </row>
    <row r="9" spans="1:3" x14ac:dyDescent="0.25">
      <c r="A9" s="61" t="s">
        <v>36</v>
      </c>
      <c r="B9" s="62"/>
      <c r="C9" s="62">
        <v>31756.2</v>
      </c>
    </row>
    <row r="10" spans="1:3" x14ac:dyDescent="0.25">
      <c r="A10" s="61" t="s">
        <v>37</v>
      </c>
      <c r="B10" s="62">
        <v>1658.5</v>
      </c>
      <c r="C10" s="62">
        <v>56440.799999999996</v>
      </c>
    </row>
    <row r="11" spans="1:3" x14ac:dyDescent="0.25">
      <c r="A11" s="61" t="s">
        <v>38</v>
      </c>
      <c r="B11" s="62">
        <v>19477.5</v>
      </c>
      <c r="C11" s="62">
        <v>12513.48</v>
      </c>
    </row>
    <row r="12" spans="1:3" ht="40.799999999999997" x14ac:dyDescent="0.25">
      <c r="A12" s="63" t="s">
        <v>27</v>
      </c>
      <c r="B12" s="62"/>
      <c r="C12" s="62">
        <v>14292.5</v>
      </c>
    </row>
    <row r="13" spans="1:3" x14ac:dyDescent="0.25">
      <c r="A13" s="61" t="s">
        <v>29</v>
      </c>
      <c r="B13" s="62"/>
      <c r="C13" s="62">
        <v>9801.5</v>
      </c>
    </row>
    <row r="14" spans="1:3" x14ac:dyDescent="0.25">
      <c r="A14" s="61" t="s">
        <v>39</v>
      </c>
      <c r="B14" s="62">
        <v>37394.9</v>
      </c>
      <c r="C14" s="62">
        <v>60608.3</v>
      </c>
    </row>
    <row r="15" spans="1:3" x14ac:dyDescent="0.25">
      <c r="A15" s="61" t="s">
        <v>40</v>
      </c>
      <c r="B15" s="62"/>
      <c r="C15" s="62">
        <v>16928.11</v>
      </c>
    </row>
    <row r="16" spans="1:3" x14ac:dyDescent="0.25">
      <c r="A16" s="61" t="s">
        <v>41</v>
      </c>
      <c r="B16" s="62"/>
      <c r="C16" s="62">
        <v>9664.84</v>
      </c>
    </row>
    <row r="17" spans="1:3" x14ac:dyDescent="0.25">
      <c r="A17" s="61" t="s">
        <v>42</v>
      </c>
      <c r="B17" s="62"/>
      <c r="C17" s="62">
        <v>29226.26</v>
      </c>
    </row>
    <row r="18" spans="1:3" x14ac:dyDescent="0.25">
      <c r="A18" s="61" t="s">
        <v>43</v>
      </c>
      <c r="B18" s="62">
        <v>2520</v>
      </c>
      <c r="C18" s="62">
        <v>20473</v>
      </c>
    </row>
    <row r="19" spans="1:3" x14ac:dyDescent="0.25">
      <c r="A19" s="61" t="s">
        <v>44</v>
      </c>
      <c r="B19" s="62"/>
      <c r="C19" s="62">
        <v>13815.44</v>
      </c>
    </row>
    <row r="20" spans="1:3" x14ac:dyDescent="0.25">
      <c r="A20" s="61" t="s">
        <v>45</v>
      </c>
      <c r="B20" s="62">
        <v>11767.75</v>
      </c>
      <c r="C20" s="62">
        <v>14674.54</v>
      </c>
    </row>
    <row r="21" spans="1:3" x14ac:dyDescent="0.25">
      <c r="A21" s="61" t="s">
        <v>46</v>
      </c>
      <c r="B21" s="62">
        <v>18534.05</v>
      </c>
      <c r="C21" s="62">
        <v>27350.15</v>
      </c>
    </row>
    <row r="22" spans="1:3" x14ac:dyDescent="0.25">
      <c r="A22" s="61" t="s">
        <v>47</v>
      </c>
      <c r="B22" s="62"/>
      <c r="C22" s="62">
        <v>22477.79</v>
      </c>
    </row>
    <row r="23" spans="1:3" x14ac:dyDescent="0.25">
      <c r="A23" s="61" t="s">
        <v>48</v>
      </c>
      <c r="B23" s="62">
        <v>1615</v>
      </c>
      <c r="C23" s="62">
        <v>10653.15</v>
      </c>
    </row>
    <row r="24" spans="1:3" x14ac:dyDescent="0.25">
      <c r="A24" s="61" t="s">
        <v>49</v>
      </c>
      <c r="B24" s="62"/>
      <c r="C24" s="62">
        <v>42576.98</v>
      </c>
    </row>
    <row r="25" spans="1:3" x14ac:dyDescent="0.25">
      <c r="A25" s="61" t="s">
        <v>50</v>
      </c>
      <c r="B25" s="62">
        <v>5531.5</v>
      </c>
      <c r="C25" s="62">
        <v>58033.63</v>
      </c>
    </row>
    <row r="26" spans="1:3" x14ac:dyDescent="0.25">
      <c r="A26" s="61" t="s">
        <v>51</v>
      </c>
      <c r="B26" s="62">
        <v>13797.5</v>
      </c>
      <c r="C26" s="62">
        <v>68693.320000000007</v>
      </c>
    </row>
    <row r="27" spans="1:3" x14ac:dyDescent="0.25">
      <c r="A27" s="61" t="s">
        <v>52</v>
      </c>
      <c r="B27" s="62">
        <v>1191.25</v>
      </c>
      <c r="C27" s="62">
        <v>22559.52</v>
      </c>
    </row>
    <row r="28" spans="1:3" x14ac:dyDescent="0.25">
      <c r="A28" s="61" t="s">
        <v>53</v>
      </c>
      <c r="B28" s="62">
        <v>14923.25</v>
      </c>
      <c r="C28" s="62">
        <v>20915.25</v>
      </c>
    </row>
    <row r="29" spans="1:3" x14ac:dyDescent="0.25">
      <c r="A29" s="61" t="s">
        <v>54</v>
      </c>
      <c r="B29" s="62"/>
      <c r="C29" s="62">
        <v>9798.91</v>
      </c>
    </row>
    <row r="30" spans="1:3" x14ac:dyDescent="0.25">
      <c r="A30" s="61" t="s">
        <v>55</v>
      </c>
      <c r="B30" s="62"/>
      <c r="C30" s="62">
        <v>20918.810000000001</v>
      </c>
    </row>
    <row r="31" spans="1:3" x14ac:dyDescent="0.25">
      <c r="A31" s="61" t="s">
        <v>56</v>
      </c>
      <c r="B31" s="62">
        <v>6801</v>
      </c>
      <c r="C31" s="62">
        <v>10662.5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80251-2AC1-4071-B4E4-43CDF04EDBBB}">
  <dimension ref="A1:BH72"/>
  <sheetViews>
    <sheetView topLeftCell="AM37" workbookViewId="0">
      <selection activeCell="BD15" sqref="BD15:BD44"/>
    </sheetView>
  </sheetViews>
  <sheetFormatPr defaultRowHeight="13.2" x14ac:dyDescent="0.25"/>
  <sheetData>
    <row r="1" spans="1:60" x14ac:dyDescent="0.25">
      <c r="A1" s="10" t="s">
        <v>10</v>
      </c>
      <c r="B1" s="10"/>
      <c r="C1" s="10" t="s">
        <v>18</v>
      </c>
      <c r="D1" s="10"/>
      <c r="E1" s="10" t="s">
        <v>31</v>
      </c>
      <c r="F1" s="10"/>
      <c r="G1" s="10" t="s">
        <v>8</v>
      </c>
      <c r="H1" s="10"/>
      <c r="I1" s="10" t="s">
        <v>32</v>
      </c>
      <c r="J1" s="10"/>
      <c r="K1" s="10" t="s">
        <v>33</v>
      </c>
      <c r="L1" s="10"/>
      <c r="M1" s="10" t="s">
        <v>34</v>
      </c>
      <c r="N1" s="10"/>
      <c r="O1" s="10" t="s">
        <v>35</v>
      </c>
      <c r="P1" s="10"/>
      <c r="Q1" s="10" t="s">
        <v>36</v>
      </c>
      <c r="R1" s="10"/>
      <c r="S1" s="10" t="s">
        <v>37</v>
      </c>
      <c r="T1" s="10"/>
      <c r="U1" s="10" t="s">
        <v>38</v>
      </c>
      <c r="V1" s="10"/>
      <c r="W1" s="10" t="s">
        <v>29</v>
      </c>
      <c r="X1" s="10"/>
      <c r="Y1" s="10" t="s">
        <v>39</v>
      </c>
      <c r="Z1" s="10"/>
      <c r="AA1" s="10" t="s">
        <v>40</v>
      </c>
      <c r="AB1" s="10"/>
      <c r="AC1" s="10" t="s">
        <v>41</v>
      </c>
      <c r="AD1" s="10"/>
      <c r="AE1" s="10" t="s">
        <v>42</v>
      </c>
      <c r="AF1" s="10"/>
      <c r="AG1" s="10" t="s">
        <v>43</v>
      </c>
      <c r="AH1" s="10"/>
      <c r="AI1" s="10" t="s">
        <v>44</v>
      </c>
      <c r="AJ1" s="10"/>
      <c r="AK1" s="10" t="s">
        <v>45</v>
      </c>
      <c r="AL1" s="10"/>
      <c r="AM1" s="10" t="s">
        <v>46</v>
      </c>
      <c r="AN1" s="10"/>
      <c r="AO1" s="10" t="s">
        <v>47</v>
      </c>
      <c r="AP1" s="10"/>
      <c r="AQ1" s="10" t="s">
        <v>48</v>
      </c>
      <c r="AR1" s="10"/>
      <c r="AS1" s="10" t="s">
        <v>49</v>
      </c>
      <c r="AT1" s="10"/>
      <c r="AU1" s="10" t="s">
        <v>50</v>
      </c>
      <c r="AV1" s="10"/>
      <c r="AW1" s="10" t="s">
        <v>52</v>
      </c>
      <c r="AX1" s="10"/>
      <c r="AY1" s="10" t="s">
        <v>53</v>
      </c>
      <c r="AZ1" s="10"/>
      <c r="BA1" s="10" t="s">
        <v>54</v>
      </c>
      <c r="BB1" s="10"/>
      <c r="BC1" s="10" t="s">
        <v>55</v>
      </c>
      <c r="BD1" s="10"/>
      <c r="BE1" s="10" t="s">
        <v>56</v>
      </c>
      <c r="BF1" s="10"/>
      <c r="BG1" s="10" t="s">
        <v>27</v>
      </c>
      <c r="BH1" s="10"/>
    </row>
    <row r="2" spans="1:60" x14ac:dyDescent="0.25">
      <c r="A2" s="10">
        <v>2023</v>
      </c>
      <c r="B2" s="10">
        <v>2024</v>
      </c>
      <c r="C2" s="10">
        <v>2023</v>
      </c>
      <c r="D2" s="10">
        <v>2024</v>
      </c>
      <c r="E2" s="10">
        <v>2023</v>
      </c>
      <c r="F2" s="10">
        <v>2024</v>
      </c>
      <c r="G2" s="10">
        <v>2023</v>
      </c>
      <c r="H2" s="10">
        <v>2024</v>
      </c>
      <c r="I2" s="10">
        <v>2023</v>
      </c>
      <c r="J2" s="10">
        <v>2024</v>
      </c>
      <c r="K2" s="10">
        <v>2023</v>
      </c>
      <c r="L2" s="10">
        <v>2024</v>
      </c>
      <c r="M2" s="10">
        <v>2023</v>
      </c>
      <c r="N2" s="10">
        <v>2024</v>
      </c>
      <c r="O2" s="10">
        <v>2023</v>
      </c>
      <c r="P2" s="10">
        <v>2024</v>
      </c>
      <c r="Q2" s="10">
        <v>2023</v>
      </c>
      <c r="R2" s="10">
        <v>2024</v>
      </c>
      <c r="S2" s="10">
        <v>2023</v>
      </c>
      <c r="T2" s="10">
        <v>2024</v>
      </c>
      <c r="U2" s="10">
        <v>2023</v>
      </c>
      <c r="V2" s="10">
        <v>2024</v>
      </c>
      <c r="W2" s="10">
        <v>2023</v>
      </c>
      <c r="X2" s="10">
        <v>2024</v>
      </c>
      <c r="Y2" s="10">
        <v>2023</v>
      </c>
      <c r="Z2" s="10">
        <v>2024</v>
      </c>
      <c r="AA2" s="10">
        <v>2023</v>
      </c>
      <c r="AB2" s="10">
        <v>2024</v>
      </c>
      <c r="AC2" s="10">
        <v>2023</v>
      </c>
      <c r="AD2" s="10">
        <v>2024</v>
      </c>
      <c r="AE2" s="10">
        <v>2023</v>
      </c>
      <c r="AF2" s="10">
        <v>2024</v>
      </c>
      <c r="AG2" s="10">
        <v>2023</v>
      </c>
      <c r="AH2" s="10">
        <v>2024</v>
      </c>
      <c r="AI2" s="10">
        <v>2023</v>
      </c>
      <c r="AJ2" s="10">
        <v>2024</v>
      </c>
      <c r="AK2" s="10">
        <v>2023</v>
      </c>
      <c r="AL2" s="10">
        <v>2024</v>
      </c>
      <c r="AM2" s="10">
        <v>2023</v>
      </c>
      <c r="AN2" s="10">
        <v>2024</v>
      </c>
      <c r="AO2" s="10">
        <v>2023</v>
      </c>
      <c r="AP2" s="10">
        <v>2024</v>
      </c>
      <c r="AQ2" s="10">
        <v>2023</v>
      </c>
      <c r="AR2" s="10">
        <v>2024</v>
      </c>
      <c r="AS2" s="10">
        <v>2023</v>
      </c>
      <c r="AT2" s="10">
        <v>2024</v>
      </c>
      <c r="AU2" s="10">
        <v>2023</v>
      </c>
      <c r="AV2" s="10">
        <v>2024</v>
      </c>
      <c r="AW2" s="10">
        <v>2023</v>
      </c>
      <c r="AX2" s="10">
        <v>2024</v>
      </c>
      <c r="AY2" s="10">
        <v>2023</v>
      </c>
      <c r="AZ2" s="10">
        <v>2024</v>
      </c>
      <c r="BA2" s="10">
        <v>2023</v>
      </c>
      <c r="BB2" s="10">
        <v>2024</v>
      </c>
      <c r="BC2" s="10">
        <v>2023</v>
      </c>
      <c r="BD2" s="10">
        <v>2024</v>
      </c>
      <c r="BE2" s="10">
        <v>2023</v>
      </c>
      <c r="BF2" s="10">
        <v>2024</v>
      </c>
      <c r="BG2" s="10">
        <v>2023</v>
      </c>
      <c r="BH2" s="10">
        <v>2024</v>
      </c>
    </row>
    <row r="3" spans="1:60" x14ac:dyDescent="0.25">
      <c r="A3" s="10">
        <v>0</v>
      </c>
      <c r="B3" s="10">
        <v>30</v>
      </c>
      <c r="C3" s="10">
        <v>22</v>
      </c>
      <c r="D3" s="10">
        <v>30</v>
      </c>
      <c r="E3" s="10">
        <v>11</v>
      </c>
      <c r="F3" s="10">
        <v>29</v>
      </c>
      <c r="G3" s="10">
        <v>0</v>
      </c>
      <c r="H3" s="10">
        <v>30</v>
      </c>
      <c r="I3" s="10">
        <v>0</v>
      </c>
      <c r="J3" s="10">
        <v>0</v>
      </c>
      <c r="K3" s="10">
        <v>0</v>
      </c>
      <c r="L3" s="10">
        <v>30</v>
      </c>
      <c r="M3" s="10">
        <v>11</v>
      </c>
      <c r="N3" s="10">
        <v>30</v>
      </c>
      <c r="O3" s="10">
        <v>6</v>
      </c>
      <c r="P3" s="10">
        <v>30</v>
      </c>
      <c r="Q3" s="10">
        <v>0</v>
      </c>
      <c r="R3" s="10">
        <v>28</v>
      </c>
      <c r="S3" s="10">
        <v>2</v>
      </c>
      <c r="T3" s="10">
        <v>30</v>
      </c>
      <c r="U3" s="10">
        <v>18</v>
      </c>
      <c r="V3" s="10">
        <v>18</v>
      </c>
      <c r="W3" s="10">
        <v>0</v>
      </c>
      <c r="X3" s="10">
        <v>28</v>
      </c>
      <c r="Y3" s="10">
        <v>20</v>
      </c>
      <c r="Z3" s="10">
        <v>30</v>
      </c>
      <c r="AA3" s="10">
        <v>0</v>
      </c>
      <c r="AB3" s="10">
        <v>28</v>
      </c>
      <c r="AC3" s="10">
        <v>0</v>
      </c>
      <c r="AD3" s="10">
        <v>30</v>
      </c>
      <c r="AE3" s="10">
        <v>0</v>
      </c>
      <c r="AF3" s="10">
        <v>23</v>
      </c>
      <c r="AG3" s="10">
        <v>5</v>
      </c>
      <c r="AH3" s="10">
        <v>29</v>
      </c>
      <c r="AI3" s="10">
        <v>0</v>
      </c>
      <c r="AJ3" s="10">
        <v>30</v>
      </c>
      <c r="AK3" s="10">
        <v>15</v>
      </c>
      <c r="AL3" s="10">
        <v>13</v>
      </c>
      <c r="AM3" s="10">
        <v>15</v>
      </c>
      <c r="AN3" s="10">
        <v>30</v>
      </c>
      <c r="AO3" s="10">
        <v>0</v>
      </c>
      <c r="AP3" s="10">
        <v>28</v>
      </c>
      <c r="AQ3" s="10">
        <v>2</v>
      </c>
      <c r="AR3" s="10">
        <v>30</v>
      </c>
      <c r="AS3" s="10">
        <v>0</v>
      </c>
      <c r="AT3" s="10">
        <v>27</v>
      </c>
      <c r="AU3" s="10">
        <v>3</v>
      </c>
      <c r="AV3" s="10">
        <v>28</v>
      </c>
      <c r="AW3" s="10">
        <v>3</v>
      </c>
      <c r="AX3" s="10">
        <v>28</v>
      </c>
      <c r="AY3" s="10">
        <v>16</v>
      </c>
      <c r="AZ3" s="10">
        <v>30</v>
      </c>
      <c r="BA3" s="10">
        <v>0</v>
      </c>
      <c r="BB3" s="10">
        <v>28</v>
      </c>
      <c r="BC3" s="10">
        <v>0</v>
      </c>
      <c r="BD3" s="10">
        <v>30</v>
      </c>
      <c r="BE3" s="10">
        <v>10</v>
      </c>
      <c r="BF3" s="10">
        <v>19</v>
      </c>
      <c r="BG3" s="10">
        <v>0</v>
      </c>
      <c r="BH3" s="10">
        <v>23</v>
      </c>
    </row>
    <row r="8" spans="1:60" ht="22.2" customHeight="1" x14ac:dyDescent="0.25"/>
    <row r="13" spans="1:60" x14ac:dyDescent="0.25">
      <c r="AU13" s="10" t="s">
        <v>10</v>
      </c>
      <c r="AV13" s="10">
        <v>2023</v>
      </c>
      <c r="AW13" s="10">
        <v>0</v>
      </c>
    </row>
    <row r="14" spans="1:60" ht="40.799999999999997" x14ac:dyDescent="0.25">
      <c r="AU14" s="10"/>
      <c r="AV14" s="10">
        <v>2024</v>
      </c>
      <c r="AW14" s="10">
        <v>30</v>
      </c>
      <c r="AY14" s="11" t="s">
        <v>4</v>
      </c>
      <c r="AZ14" s="11" t="s">
        <v>51</v>
      </c>
      <c r="BA14" s="11" t="s">
        <v>2</v>
      </c>
      <c r="BB14" s="12">
        <v>850</v>
      </c>
      <c r="BC14" s="13"/>
      <c r="BD14" s="14">
        <v>3468</v>
      </c>
      <c r="BE14" s="15">
        <v>4318</v>
      </c>
    </row>
    <row r="15" spans="1:60" ht="30.6" x14ac:dyDescent="0.25">
      <c r="AU15" s="10" t="s">
        <v>18</v>
      </c>
      <c r="AV15" s="10">
        <v>2023</v>
      </c>
      <c r="AW15" s="10">
        <v>22</v>
      </c>
      <c r="AY15" s="16" t="s">
        <v>62</v>
      </c>
      <c r="AZ15" s="16"/>
      <c r="BA15" s="16"/>
      <c r="BB15" s="12">
        <v>50</v>
      </c>
      <c r="BC15" s="13"/>
      <c r="BD15" s="12">
        <v>150</v>
      </c>
      <c r="BE15" s="17">
        <v>200</v>
      </c>
    </row>
    <row r="16" spans="1:60" ht="30.6" x14ac:dyDescent="0.25">
      <c r="AU16" s="10"/>
      <c r="AV16" s="10">
        <v>2024</v>
      </c>
      <c r="AW16" s="10">
        <v>30</v>
      </c>
      <c r="AY16" s="16" t="s">
        <v>63</v>
      </c>
      <c r="AZ16" s="16"/>
      <c r="BA16" s="16"/>
      <c r="BB16" s="13"/>
      <c r="BC16" s="13"/>
      <c r="BD16" s="12">
        <v>24</v>
      </c>
      <c r="BE16" s="17">
        <v>24</v>
      </c>
    </row>
    <row r="17" spans="47:57" ht="40.799999999999997" x14ac:dyDescent="0.25">
      <c r="AU17" s="10" t="s">
        <v>31</v>
      </c>
      <c r="AV17" s="10">
        <v>2023</v>
      </c>
      <c r="AW17" s="10">
        <v>11</v>
      </c>
      <c r="AY17" s="16" t="s">
        <v>64</v>
      </c>
      <c r="AZ17" s="16"/>
      <c r="BA17" s="16"/>
      <c r="BB17" s="13"/>
      <c r="BC17" s="13"/>
      <c r="BD17" s="12">
        <v>150</v>
      </c>
      <c r="BE17" s="17">
        <v>150</v>
      </c>
    </row>
    <row r="18" spans="47:57" ht="40.799999999999997" x14ac:dyDescent="0.25">
      <c r="AU18" s="10"/>
      <c r="AV18" s="10">
        <v>2024</v>
      </c>
      <c r="AW18" s="10">
        <v>29</v>
      </c>
      <c r="AY18" s="16" t="s">
        <v>65</v>
      </c>
      <c r="AZ18" s="16"/>
      <c r="BA18" s="16"/>
      <c r="BB18" s="12">
        <v>50</v>
      </c>
      <c r="BC18" s="13"/>
      <c r="BD18" s="12">
        <v>150</v>
      </c>
      <c r="BE18" s="17">
        <v>200</v>
      </c>
    </row>
    <row r="19" spans="47:57" ht="40.799999999999997" x14ac:dyDescent="0.25">
      <c r="AU19" s="10" t="s">
        <v>8</v>
      </c>
      <c r="AV19" s="10">
        <v>2023</v>
      </c>
      <c r="AW19" s="10">
        <v>0</v>
      </c>
      <c r="AY19" s="16" t="s">
        <v>66</v>
      </c>
      <c r="AZ19" s="16"/>
      <c r="BA19" s="16"/>
      <c r="BB19" s="13"/>
      <c r="BC19" s="13"/>
      <c r="BD19" s="12">
        <v>24</v>
      </c>
      <c r="BE19" s="17">
        <v>24</v>
      </c>
    </row>
    <row r="20" spans="47:57" ht="40.799999999999997" x14ac:dyDescent="0.25">
      <c r="AU20" s="10"/>
      <c r="AV20" s="10">
        <v>2024</v>
      </c>
      <c r="AW20" s="10">
        <v>30</v>
      </c>
      <c r="AY20" s="16" t="s">
        <v>67</v>
      </c>
      <c r="AZ20" s="16"/>
      <c r="BA20" s="16"/>
      <c r="BB20" s="12">
        <v>50</v>
      </c>
      <c r="BC20" s="13"/>
      <c r="BD20" s="12">
        <v>150</v>
      </c>
      <c r="BE20" s="17">
        <v>200</v>
      </c>
    </row>
    <row r="21" spans="47:57" ht="40.799999999999997" x14ac:dyDescent="0.25">
      <c r="AU21" s="10" t="s">
        <v>32</v>
      </c>
      <c r="AV21" s="10">
        <v>2023</v>
      </c>
      <c r="AW21" s="10">
        <v>0</v>
      </c>
      <c r="AY21" s="16" t="s">
        <v>68</v>
      </c>
      <c r="AZ21" s="16"/>
      <c r="BA21" s="16"/>
      <c r="BB21" s="13"/>
      <c r="BC21" s="13"/>
      <c r="BD21" s="12">
        <v>24</v>
      </c>
      <c r="BE21" s="17">
        <v>24</v>
      </c>
    </row>
    <row r="22" spans="47:57" ht="51" x14ac:dyDescent="0.25">
      <c r="AU22" s="10"/>
      <c r="AV22" s="10">
        <v>2024</v>
      </c>
      <c r="AW22" s="10">
        <v>0</v>
      </c>
      <c r="AY22" s="16" t="s">
        <v>69</v>
      </c>
      <c r="AZ22" s="16"/>
      <c r="BA22" s="16"/>
      <c r="BB22" s="12">
        <v>50</v>
      </c>
      <c r="BC22" s="13"/>
      <c r="BD22" s="12">
        <v>150</v>
      </c>
      <c r="BE22" s="17">
        <v>200</v>
      </c>
    </row>
    <row r="23" spans="47:57" ht="51" x14ac:dyDescent="0.25">
      <c r="AU23" s="10" t="s">
        <v>33</v>
      </c>
      <c r="AV23" s="10">
        <v>2023</v>
      </c>
      <c r="AW23" s="10">
        <v>0</v>
      </c>
      <c r="AY23" s="16" t="s">
        <v>70</v>
      </c>
      <c r="AZ23" s="16"/>
      <c r="BA23" s="16"/>
      <c r="BB23" s="13"/>
      <c r="BC23" s="13"/>
      <c r="BD23" s="12">
        <v>24</v>
      </c>
      <c r="BE23" s="17">
        <v>24</v>
      </c>
    </row>
    <row r="24" spans="47:57" ht="51" x14ac:dyDescent="0.25">
      <c r="AU24" s="10"/>
      <c r="AV24" s="10">
        <v>2024</v>
      </c>
      <c r="AW24" s="10">
        <v>30</v>
      </c>
      <c r="AY24" s="16" t="s">
        <v>71</v>
      </c>
      <c r="AZ24" s="16"/>
      <c r="BA24" s="16"/>
      <c r="BB24" s="13"/>
      <c r="BC24" s="13"/>
      <c r="BD24" s="12">
        <v>150</v>
      </c>
      <c r="BE24" s="17">
        <v>150</v>
      </c>
    </row>
    <row r="25" spans="47:57" ht="40.799999999999997" x14ac:dyDescent="0.25">
      <c r="AU25" s="10" t="s">
        <v>34</v>
      </c>
      <c r="AV25" s="10">
        <v>2023</v>
      </c>
      <c r="AW25" s="10">
        <v>11</v>
      </c>
      <c r="AY25" s="16" t="s">
        <v>72</v>
      </c>
      <c r="AZ25" s="16"/>
      <c r="BA25" s="16"/>
      <c r="BB25" s="12">
        <v>50</v>
      </c>
      <c r="BC25" s="13"/>
      <c r="BD25" s="12">
        <v>150</v>
      </c>
      <c r="BE25" s="17">
        <v>200</v>
      </c>
    </row>
    <row r="26" spans="47:57" ht="40.799999999999997" x14ac:dyDescent="0.25">
      <c r="AU26" s="10"/>
      <c r="AV26" s="10">
        <v>2024</v>
      </c>
      <c r="AW26" s="10">
        <v>30</v>
      </c>
      <c r="AY26" s="16" t="s">
        <v>73</v>
      </c>
      <c r="AZ26" s="16"/>
      <c r="BA26" s="16"/>
      <c r="BB26" s="12">
        <v>50</v>
      </c>
      <c r="BC26" s="13"/>
      <c r="BD26" s="12">
        <v>150</v>
      </c>
      <c r="BE26" s="17">
        <v>200</v>
      </c>
    </row>
    <row r="27" spans="47:57" ht="40.799999999999997" x14ac:dyDescent="0.25">
      <c r="AU27" s="10" t="s">
        <v>35</v>
      </c>
      <c r="AV27" s="10">
        <v>2023</v>
      </c>
      <c r="AW27" s="10">
        <v>6</v>
      </c>
      <c r="AY27" s="16" t="s">
        <v>74</v>
      </c>
      <c r="AZ27" s="16"/>
      <c r="BA27" s="16"/>
      <c r="BB27" s="12">
        <v>50</v>
      </c>
      <c r="BC27" s="13"/>
      <c r="BD27" s="12">
        <v>150</v>
      </c>
      <c r="BE27" s="17">
        <v>200</v>
      </c>
    </row>
    <row r="28" spans="47:57" ht="40.799999999999997" x14ac:dyDescent="0.25">
      <c r="AU28" s="10"/>
      <c r="AV28" s="10">
        <v>2024</v>
      </c>
      <c r="AW28" s="10">
        <v>30</v>
      </c>
      <c r="AY28" s="16" t="s">
        <v>75</v>
      </c>
      <c r="AZ28" s="16"/>
      <c r="BA28" s="16"/>
      <c r="BB28" s="12">
        <v>50</v>
      </c>
      <c r="BC28" s="13"/>
      <c r="BD28" s="12">
        <v>150</v>
      </c>
      <c r="BE28" s="17">
        <v>200</v>
      </c>
    </row>
    <row r="29" spans="47:57" ht="40.799999999999997" x14ac:dyDescent="0.25">
      <c r="AU29" s="10" t="s">
        <v>36</v>
      </c>
      <c r="AV29" s="10">
        <v>2023</v>
      </c>
      <c r="AW29" s="10">
        <v>0</v>
      </c>
      <c r="AY29" s="16" t="s">
        <v>76</v>
      </c>
      <c r="AZ29" s="16"/>
      <c r="BA29" s="16"/>
      <c r="BB29" s="12">
        <v>50</v>
      </c>
      <c r="BC29" s="13"/>
      <c r="BD29" s="12">
        <v>150</v>
      </c>
      <c r="BE29" s="17">
        <v>200</v>
      </c>
    </row>
    <row r="30" spans="47:57" ht="51" x14ac:dyDescent="0.25">
      <c r="AU30" s="10"/>
      <c r="AV30" s="10">
        <v>2024</v>
      </c>
      <c r="AW30" s="10">
        <v>28</v>
      </c>
      <c r="AY30" s="16" t="s">
        <v>77</v>
      </c>
      <c r="AZ30" s="16"/>
      <c r="BA30" s="16"/>
      <c r="BB30" s="12">
        <v>50</v>
      </c>
      <c r="BC30" s="13"/>
      <c r="BD30" s="12">
        <v>150</v>
      </c>
      <c r="BE30" s="17">
        <v>200</v>
      </c>
    </row>
    <row r="31" spans="47:57" ht="61.2" x14ac:dyDescent="0.25">
      <c r="AU31" s="10" t="s">
        <v>37</v>
      </c>
      <c r="AV31" s="10">
        <v>2023</v>
      </c>
      <c r="AW31" s="10">
        <v>2</v>
      </c>
      <c r="AY31" s="16" t="s">
        <v>78</v>
      </c>
      <c r="AZ31" s="16"/>
      <c r="BA31" s="16"/>
      <c r="BB31" s="12">
        <v>50</v>
      </c>
      <c r="BC31" s="13"/>
      <c r="BD31" s="12">
        <v>200</v>
      </c>
      <c r="BE31" s="17">
        <v>250</v>
      </c>
    </row>
    <row r="32" spans="47:57" ht="51" x14ac:dyDescent="0.25">
      <c r="AU32" s="10"/>
      <c r="AV32" s="10">
        <v>2024</v>
      </c>
      <c r="AW32" s="10">
        <v>30</v>
      </c>
      <c r="AY32" s="16" t="s">
        <v>79</v>
      </c>
      <c r="AZ32" s="16"/>
      <c r="BA32" s="16"/>
      <c r="BB32" s="12">
        <v>50</v>
      </c>
      <c r="BC32" s="13"/>
      <c r="BD32" s="12">
        <v>150</v>
      </c>
      <c r="BE32" s="17">
        <v>200</v>
      </c>
    </row>
    <row r="33" spans="47:57" ht="51" x14ac:dyDescent="0.25">
      <c r="AU33" s="10" t="s">
        <v>38</v>
      </c>
      <c r="AV33" s="10">
        <v>2023</v>
      </c>
      <c r="AW33" s="10">
        <v>18</v>
      </c>
      <c r="AY33" s="16" t="s">
        <v>80</v>
      </c>
      <c r="AZ33" s="16"/>
      <c r="BA33" s="16"/>
      <c r="BB33" s="12">
        <v>50</v>
      </c>
      <c r="BC33" s="13"/>
      <c r="BD33" s="12">
        <v>100</v>
      </c>
      <c r="BE33" s="17">
        <v>150</v>
      </c>
    </row>
    <row r="34" spans="47:57" ht="30.6" x14ac:dyDescent="0.25">
      <c r="AU34" s="10"/>
      <c r="AV34" s="10">
        <v>2024</v>
      </c>
      <c r="AW34" s="10">
        <v>18</v>
      </c>
      <c r="AY34" s="16" t="s">
        <v>57</v>
      </c>
      <c r="AZ34" s="16"/>
      <c r="BA34" s="16"/>
      <c r="BB34" s="13"/>
      <c r="BC34" s="13"/>
      <c r="BD34" s="12">
        <v>100</v>
      </c>
      <c r="BE34" s="17">
        <v>100</v>
      </c>
    </row>
    <row r="35" spans="47:57" ht="40.799999999999997" x14ac:dyDescent="0.25">
      <c r="AU35" s="10" t="s">
        <v>29</v>
      </c>
      <c r="AV35" s="10">
        <v>2023</v>
      </c>
      <c r="AW35" s="10">
        <v>0</v>
      </c>
      <c r="AY35" s="16" t="s">
        <v>81</v>
      </c>
      <c r="AZ35" s="16"/>
      <c r="BA35" s="16"/>
      <c r="BB35" s="12">
        <v>50</v>
      </c>
      <c r="BC35" s="13"/>
      <c r="BD35" s="12">
        <v>150</v>
      </c>
      <c r="BE35" s="17">
        <v>200</v>
      </c>
    </row>
    <row r="36" spans="47:57" ht="40.799999999999997" x14ac:dyDescent="0.25">
      <c r="AU36" s="10"/>
      <c r="AV36" s="10">
        <v>2024</v>
      </c>
      <c r="AW36" s="10">
        <v>28</v>
      </c>
      <c r="AY36" s="16" t="s">
        <v>82</v>
      </c>
      <c r="AZ36" s="16"/>
      <c r="BA36" s="16"/>
      <c r="BB36" s="13"/>
      <c r="BC36" s="13"/>
      <c r="BD36" s="12">
        <v>30</v>
      </c>
      <c r="BE36" s="17">
        <v>30</v>
      </c>
    </row>
    <row r="37" spans="47:57" ht="51" x14ac:dyDescent="0.25">
      <c r="AU37" s="10" t="s">
        <v>39</v>
      </c>
      <c r="AV37" s="10">
        <v>2023</v>
      </c>
      <c r="AW37" s="10">
        <v>20</v>
      </c>
      <c r="AY37" s="16" t="s">
        <v>83</v>
      </c>
      <c r="AZ37" s="16"/>
      <c r="BA37" s="16"/>
      <c r="BB37" s="12">
        <v>50</v>
      </c>
      <c r="BC37" s="13"/>
      <c r="BD37" s="12">
        <v>150</v>
      </c>
      <c r="BE37" s="17">
        <v>200</v>
      </c>
    </row>
    <row r="38" spans="47:57" ht="51" x14ac:dyDescent="0.25">
      <c r="AU38" s="10"/>
      <c r="AV38" s="10">
        <v>2024</v>
      </c>
      <c r="AW38" s="10">
        <v>30</v>
      </c>
      <c r="AY38" s="16" t="s">
        <v>84</v>
      </c>
      <c r="AZ38" s="16"/>
      <c r="BA38" s="16"/>
      <c r="BB38" s="13"/>
      <c r="BC38" s="13"/>
      <c r="BD38" s="12">
        <v>44</v>
      </c>
      <c r="BE38" s="17">
        <v>44</v>
      </c>
    </row>
    <row r="39" spans="47:57" ht="51" x14ac:dyDescent="0.25">
      <c r="AU39" s="10" t="s">
        <v>40</v>
      </c>
      <c r="AV39" s="10">
        <v>2023</v>
      </c>
      <c r="AW39" s="10">
        <v>0</v>
      </c>
      <c r="AY39" s="16" t="s">
        <v>85</v>
      </c>
      <c r="AZ39" s="16"/>
      <c r="BA39" s="16"/>
      <c r="BB39" s="13"/>
      <c r="BC39" s="13"/>
      <c r="BD39" s="12">
        <v>150</v>
      </c>
      <c r="BE39" s="17">
        <v>150</v>
      </c>
    </row>
    <row r="40" spans="47:57" ht="61.2" x14ac:dyDescent="0.25">
      <c r="AU40" s="10"/>
      <c r="AV40" s="10">
        <v>2024</v>
      </c>
      <c r="AW40" s="10">
        <v>28</v>
      </c>
      <c r="AY40" s="16" t="s">
        <v>86</v>
      </c>
      <c r="AZ40" s="16"/>
      <c r="BA40" s="16"/>
      <c r="BB40" s="13"/>
      <c r="BC40" s="13"/>
      <c r="BD40" s="12">
        <v>150</v>
      </c>
      <c r="BE40" s="17">
        <v>150</v>
      </c>
    </row>
    <row r="41" spans="47:57" ht="51" x14ac:dyDescent="0.25">
      <c r="AU41" s="10" t="s">
        <v>41</v>
      </c>
      <c r="AV41" s="10">
        <v>2023</v>
      </c>
      <c r="AW41" s="10">
        <v>0</v>
      </c>
      <c r="AY41" s="16" t="s">
        <v>87</v>
      </c>
      <c r="AZ41" s="16"/>
      <c r="BA41" s="16"/>
      <c r="BB41" s="12">
        <v>50</v>
      </c>
      <c r="BC41" s="13"/>
      <c r="BD41" s="12">
        <v>150</v>
      </c>
      <c r="BE41" s="17">
        <v>200</v>
      </c>
    </row>
    <row r="42" spans="47:57" ht="51" x14ac:dyDescent="0.25">
      <c r="AU42" s="10"/>
      <c r="AV42" s="10">
        <v>2024</v>
      </c>
      <c r="AW42" s="10">
        <v>30</v>
      </c>
      <c r="AY42" s="16" t="s">
        <v>88</v>
      </c>
      <c r="AZ42" s="16"/>
      <c r="BA42" s="16"/>
      <c r="BB42" s="13"/>
      <c r="BC42" s="13"/>
      <c r="BD42" s="12">
        <v>24</v>
      </c>
      <c r="BE42" s="17">
        <v>24</v>
      </c>
    </row>
    <row r="43" spans="47:57" ht="40.799999999999997" x14ac:dyDescent="0.25">
      <c r="AU43" s="10" t="s">
        <v>42</v>
      </c>
      <c r="AV43" s="10">
        <v>2023</v>
      </c>
      <c r="AW43" s="10">
        <v>0</v>
      </c>
      <c r="AY43" s="16" t="s">
        <v>89</v>
      </c>
      <c r="AZ43" s="16"/>
      <c r="BA43" s="16"/>
      <c r="BB43" s="12">
        <v>50</v>
      </c>
      <c r="BC43" s="13"/>
      <c r="BD43" s="12">
        <v>150</v>
      </c>
      <c r="BE43" s="17">
        <v>200</v>
      </c>
    </row>
    <row r="44" spans="47:57" ht="40.799999999999997" x14ac:dyDescent="0.25">
      <c r="AU44" s="10"/>
      <c r="AV44" s="10">
        <v>2024</v>
      </c>
      <c r="AW44" s="10">
        <v>23</v>
      </c>
      <c r="AY44" s="16" t="s">
        <v>90</v>
      </c>
      <c r="AZ44" s="16"/>
      <c r="BA44" s="16"/>
      <c r="BB44" s="13"/>
      <c r="BC44" s="13"/>
      <c r="BD44" s="12">
        <v>24</v>
      </c>
      <c r="BE44" s="17">
        <v>24</v>
      </c>
    </row>
    <row r="45" spans="47:57" x14ac:dyDescent="0.25">
      <c r="AU45" s="10" t="s">
        <v>43</v>
      </c>
      <c r="AV45" s="10">
        <v>2023</v>
      </c>
      <c r="AW45" s="10">
        <v>5</v>
      </c>
    </row>
    <row r="46" spans="47:57" x14ac:dyDescent="0.25">
      <c r="AU46" s="10"/>
      <c r="AV46" s="10">
        <v>2024</v>
      </c>
      <c r="AW46" s="10">
        <v>29</v>
      </c>
    </row>
    <row r="47" spans="47:57" x14ac:dyDescent="0.25">
      <c r="AU47" s="10" t="s">
        <v>44</v>
      </c>
      <c r="AV47" s="10">
        <v>2023</v>
      </c>
      <c r="AW47" s="10">
        <v>0</v>
      </c>
    </row>
    <row r="48" spans="47:57" x14ac:dyDescent="0.25">
      <c r="AU48" s="10"/>
      <c r="AV48" s="10">
        <v>2024</v>
      </c>
      <c r="AW48" s="10">
        <v>30</v>
      </c>
    </row>
    <row r="49" spans="47:49" x14ac:dyDescent="0.25">
      <c r="AU49" s="10" t="s">
        <v>45</v>
      </c>
      <c r="AV49" s="10">
        <v>2023</v>
      </c>
      <c r="AW49" s="10">
        <v>15</v>
      </c>
    </row>
    <row r="50" spans="47:49" x14ac:dyDescent="0.25">
      <c r="AU50" s="10"/>
      <c r="AV50" s="10">
        <v>2024</v>
      </c>
      <c r="AW50" s="10">
        <v>13</v>
      </c>
    </row>
    <row r="51" spans="47:49" x14ac:dyDescent="0.25">
      <c r="AU51" s="10" t="s">
        <v>46</v>
      </c>
      <c r="AV51" s="10">
        <v>2023</v>
      </c>
      <c r="AW51" s="10">
        <v>15</v>
      </c>
    </row>
    <row r="52" spans="47:49" x14ac:dyDescent="0.25">
      <c r="AU52" s="10"/>
      <c r="AV52" s="10">
        <v>2024</v>
      </c>
      <c r="AW52" s="10">
        <v>30</v>
      </c>
    </row>
    <row r="53" spans="47:49" x14ac:dyDescent="0.25">
      <c r="AU53" s="10" t="s">
        <v>47</v>
      </c>
      <c r="AV53" s="10">
        <v>2023</v>
      </c>
      <c r="AW53" s="10">
        <v>0</v>
      </c>
    </row>
    <row r="54" spans="47:49" x14ac:dyDescent="0.25">
      <c r="AU54" s="10"/>
      <c r="AV54" s="10">
        <v>2024</v>
      </c>
      <c r="AW54" s="10">
        <v>28</v>
      </c>
    </row>
    <row r="55" spans="47:49" x14ac:dyDescent="0.25">
      <c r="AU55" s="10" t="s">
        <v>48</v>
      </c>
      <c r="AV55" s="10">
        <v>2023</v>
      </c>
      <c r="AW55" s="10">
        <v>2</v>
      </c>
    </row>
    <row r="56" spans="47:49" x14ac:dyDescent="0.25">
      <c r="AU56" s="10"/>
      <c r="AV56" s="10">
        <v>2024</v>
      </c>
      <c r="AW56" s="10">
        <v>30</v>
      </c>
    </row>
    <row r="57" spans="47:49" x14ac:dyDescent="0.25">
      <c r="AU57" s="10" t="s">
        <v>49</v>
      </c>
      <c r="AV57" s="10">
        <v>2023</v>
      </c>
      <c r="AW57" s="10">
        <v>0</v>
      </c>
    </row>
    <row r="58" spans="47:49" x14ac:dyDescent="0.25">
      <c r="AU58" s="10"/>
      <c r="AV58" s="10">
        <v>2024</v>
      </c>
      <c r="AW58" s="10">
        <v>27</v>
      </c>
    </row>
    <row r="59" spans="47:49" x14ac:dyDescent="0.25">
      <c r="AU59" s="10" t="s">
        <v>50</v>
      </c>
      <c r="AV59" s="10">
        <v>2023</v>
      </c>
      <c r="AW59" s="10">
        <v>3</v>
      </c>
    </row>
    <row r="60" spans="47:49" x14ac:dyDescent="0.25">
      <c r="AU60" s="10"/>
      <c r="AV60" s="10">
        <v>2024</v>
      </c>
      <c r="AW60" s="10">
        <v>28</v>
      </c>
    </row>
    <row r="61" spans="47:49" x14ac:dyDescent="0.25">
      <c r="AU61" s="10" t="s">
        <v>52</v>
      </c>
      <c r="AV61" s="10">
        <v>2023</v>
      </c>
      <c r="AW61" s="10">
        <v>3</v>
      </c>
    </row>
    <row r="62" spans="47:49" x14ac:dyDescent="0.25">
      <c r="AU62" s="10"/>
      <c r="AV62" s="10">
        <v>2024</v>
      </c>
      <c r="AW62" s="10">
        <v>28</v>
      </c>
    </row>
    <row r="63" spans="47:49" x14ac:dyDescent="0.25">
      <c r="AU63" s="10" t="s">
        <v>53</v>
      </c>
      <c r="AV63" s="10">
        <v>2023</v>
      </c>
      <c r="AW63" s="10">
        <v>16</v>
      </c>
    </row>
    <row r="64" spans="47:49" x14ac:dyDescent="0.25">
      <c r="AU64" s="10"/>
      <c r="AV64" s="10">
        <v>2024</v>
      </c>
      <c r="AW64" s="10">
        <v>30</v>
      </c>
    </row>
    <row r="65" spans="47:49" x14ac:dyDescent="0.25">
      <c r="AU65" s="10" t="s">
        <v>54</v>
      </c>
      <c r="AV65" s="10">
        <v>2023</v>
      </c>
      <c r="AW65" s="10">
        <v>0</v>
      </c>
    </row>
    <row r="66" spans="47:49" x14ac:dyDescent="0.25">
      <c r="AU66" s="10"/>
      <c r="AV66" s="10">
        <v>2024</v>
      </c>
      <c r="AW66" s="10">
        <v>28</v>
      </c>
    </row>
    <row r="67" spans="47:49" x14ac:dyDescent="0.25">
      <c r="AU67" s="10" t="s">
        <v>55</v>
      </c>
      <c r="AV67" s="10">
        <v>2023</v>
      </c>
      <c r="AW67" s="10">
        <v>0</v>
      </c>
    </row>
    <row r="68" spans="47:49" x14ac:dyDescent="0.25">
      <c r="AU68" s="10"/>
      <c r="AV68" s="10">
        <v>2024</v>
      </c>
      <c r="AW68" s="10">
        <v>30</v>
      </c>
    </row>
    <row r="69" spans="47:49" x14ac:dyDescent="0.25">
      <c r="AU69" s="10" t="s">
        <v>56</v>
      </c>
      <c r="AV69" s="10">
        <v>2023</v>
      </c>
      <c r="AW69" s="10">
        <v>10</v>
      </c>
    </row>
    <row r="70" spans="47:49" x14ac:dyDescent="0.25">
      <c r="AU70" s="10"/>
      <c r="AV70" s="10">
        <v>2024</v>
      </c>
      <c r="AW70" s="10">
        <v>19</v>
      </c>
    </row>
    <row r="71" spans="47:49" x14ac:dyDescent="0.25">
      <c r="AU71" s="10" t="s">
        <v>27</v>
      </c>
      <c r="AV71" s="10">
        <v>2023</v>
      </c>
      <c r="AW71" s="10">
        <v>0</v>
      </c>
    </row>
    <row r="72" spans="47:49" x14ac:dyDescent="0.25">
      <c r="AU72" s="10"/>
      <c r="AV72" s="10">
        <v>2024</v>
      </c>
      <c r="AW72" s="10">
        <v>23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6B01D-C458-40A1-BDEA-7274C832FFA3}">
  <dimension ref="A1:G67"/>
  <sheetViews>
    <sheetView workbookViewId="0">
      <selection activeCell="B2" sqref="B2"/>
    </sheetView>
  </sheetViews>
  <sheetFormatPr defaultRowHeight="13.2" x14ac:dyDescent="0.25"/>
  <cols>
    <col min="1" max="1" width="17" customWidth="1"/>
    <col min="2" max="2" width="15.33203125" customWidth="1"/>
  </cols>
  <sheetData>
    <row r="1" spans="1:7" ht="30.6" x14ac:dyDescent="0.25">
      <c r="A1" s="50" t="s">
        <v>100</v>
      </c>
      <c r="B1" s="50" t="s">
        <v>101</v>
      </c>
      <c r="C1" s="50" t="s">
        <v>102</v>
      </c>
      <c r="D1" s="51" t="s">
        <v>103</v>
      </c>
      <c r="E1" s="51" t="s">
        <v>104</v>
      </c>
      <c r="F1" s="51" t="s">
        <v>105</v>
      </c>
      <c r="G1" s="52" t="s">
        <v>106</v>
      </c>
    </row>
    <row r="2" spans="1:7" ht="30.6" x14ac:dyDescent="0.25">
      <c r="A2" s="53" t="s">
        <v>107</v>
      </c>
      <c r="B2" s="53" t="s">
        <v>53</v>
      </c>
      <c r="C2" s="53" t="s">
        <v>13</v>
      </c>
      <c r="D2" s="54">
        <v>5961</v>
      </c>
      <c r="E2" s="55"/>
      <c r="F2" s="55"/>
      <c r="G2" s="56">
        <v>5961</v>
      </c>
    </row>
    <row r="3" spans="1:7" ht="30.6" x14ac:dyDescent="0.25">
      <c r="A3" s="53" t="s">
        <v>108</v>
      </c>
      <c r="B3" s="53" t="s">
        <v>109</v>
      </c>
      <c r="C3" s="53" t="s">
        <v>19</v>
      </c>
      <c r="D3" s="54">
        <v>31237.85</v>
      </c>
      <c r="E3" s="55"/>
      <c r="F3" s="55"/>
      <c r="G3" s="56">
        <v>31237.85</v>
      </c>
    </row>
    <row r="4" spans="1:7" ht="40.799999999999997" x14ac:dyDescent="0.25">
      <c r="A4" s="53" t="s">
        <v>110</v>
      </c>
      <c r="B4" s="53" t="s">
        <v>31</v>
      </c>
      <c r="C4" s="53" t="s">
        <v>22</v>
      </c>
      <c r="D4" s="54">
        <v>10279.25</v>
      </c>
      <c r="E4" s="57">
        <v>715.5</v>
      </c>
      <c r="F4" s="54">
        <v>25253.07</v>
      </c>
      <c r="G4" s="56">
        <v>36247.82</v>
      </c>
    </row>
    <row r="5" spans="1:7" ht="30.6" x14ac:dyDescent="0.25">
      <c r="A5" s="53" t="s">
        <v>8</v>
      </c>
      <c r="B5" s="53" t="s">
        <v>111</v>
      </c>
      <c r="C5" s="53" t="s">
        <v>9</v>
      </c>
      <c r="D5" s="55"/>
      <c r="E5" s="55"/>
      <c r="F5" s="54">
        <v>10031</v>
      </c>
      <c r="G5" s="56">
        <v>10031</v>
      </c>
    </row>
    <row r="6" spans="1:7" ht="40.799999999999997" x14ac:dyDescent="0.25">
      <c r="A6" s="53" t="s">
        <v>112</v>
      </c>
      <c r="B6" s="53" t="s">
        <v>34</v>
      </c>
      <c r="C6" s="53" t="s">
        <v>15</v>
      </c>
      <c r="D6" s="54">
        <v>4070.75</v>
      </c>
      <c r="E6" s="55"/>
      <c r="F6" s="55"/>
      <c r="G6" s="56">
        <v>4070.75</v>
      </c>
    </row>
    <row r="7" spans="1:7" ht="40.799999999999997" x14ac:dyDescent="0.25">
      <c r="A7" s="53" t="s">
        <v>113</v>
      </c>
      <c r="B7" s="53" t="s">
        <v>34</v>
      </c>
      <c r="C7" s="53" t="s">
        <v>15</v>
      </c>
      <c r="D7" s="57">
        <v>851</v>
      </c>
      <c r="E7" s="54">
        <v>3133</v>
      </c>
      <c r="F7" s="55"/>
      <c r="G7" s="56">
        <v>3984</v>
      </c>
    </row>
    <row r="8" spans="1:7" ht="40.799999999999997" x14ac:dyDescent="0.25">
      <c r="A8" s="53" t="s">
        <v>114</v>
      </c>
      <c r="B8" s="53" t="s">
        <v>35</v>
      </c>
      <c r="C8" s="53" t="s">
        <v>5</v>
      </c>
      <c r="D8" s="55"/>
      <c r="E8" s="55"/>
      <c r="F8" s="54">
        <v>23559.52</v>
      </c>
      <c r="G8" s="56">
        <v>23559.52</v>
      </c>
    </row>
    <row r="9" spans="1:7" ht="51" x14ac:dyDescent="0.25">
      <c r="A9" s="53" t="s">
        <v>115</v>
      </c>
      <c r="B9" s="53" t="s">
        <v>37</v>
      </c>
      <c r="C9" s="53" t="s">
        <v>2</v>
      </c>
      <c r="D9" s="55"/>
      <c r="E9" s="55"/>
      <c r="F9" s="54">
        <v>1875.5</v>
      </c>
      <c r="G9" s="56">
        <v>1875.5</v>
      </c>
    </row>
    <row r="10" spans="1:7" ht="40.799999999999997" x14ac:dyDescent="0.25">
      <c r="A10" s="53" t="s">
        <v>116</v>
      </c>
      <c r="B10" s="53" t="s">
        <v>37</v>
      </c>
      <c r="C10" s="53" t="s">
        <v>2</v>
      </c>
      <c r="D10" s="55"/>
      <c r="E10" s="55"/>
      <c r="F10" s="54">
        <v>4009.8</v>
      </c>
      <c r="G10" s="56">
        <v>4009.8</v>
      </c>
    </row>
    <row r="11" spans="1:7" ht="40.799999999999997" x14ac:dyDescent="0.25">
      <c r="A11" s="53" t="s">
        <v>117</v>
      </c>
      <c r="B11" s="53" t="s">
        <v>34</v>
      </c>
      <c r="C11" s="53" t="s">
        <v>15</v>
      </c>
      <c r="D11" s="54">
        <v>3687.5</v>
      </c>
      <c r="E11" s="57">
        <v>425.5</v>
      </c>
      <c r="F11" s="54">
        <v>16886.3</v>
      </c>
      <c r="G11" s="56">
        <v>20999.3</v>
      </c>
    </row>
    <row r="12" spans="1:7" ht="40.799999999999997" x14ac:dyDescent="0.25">
      <c r="A12" s="53" t="s">
        <v>118</v>
      </c>
      <c r="B12" s="53" t="s">
        <v>39</v>
      </c>
      <c r="C12" s="53" t="s">
        <v>5</v>
      </c>
      <c r="D12" s="55"/>
      <c r="E12" s="55"/>
      <c r="F12" s="54">
        <v>3867.31</v>
      </c>
      <c r="G12" s="56">
        <v>3867.31</v>
      </c>
    </row>
    <row r="13" spans="1:7" ht="30.6" x14ac:dyDescent="0.25">
      <c r="A13" s="53" t="s">
        <v>119</v>
      </c>
      <c r="B13" s="53" t="s">
        <v>39</v>
      </c>
      <c r="C13" s="53" t="s">
        <v>5</v>
      </c>
      <c r="D13" s="55"/>
      <c r="E13" s="54">
        <v>1924.25</v>
      </c>
      <c r="F13" s="55"/>
      <c r="G13" s="56">
        <v>1924.25</v>
      </c>
    </row>
    <row r="14" spans="1:7" x14ac:dyDescent="0.25">
      <c r="A14" s="53" t="s">
        <v>120</v>
      </c>
      <c r="B14" s="53" t="s">
        <v>35</v>
      </c>
      <c r="C14" s="53" t="s">
        <v>5</v>
      </c>
      <c r="D14" s="54">
        <v>4255</v>
      </c>
      <c r="E14" s="55"/>
      <c r="F14" s="54">
        <v>6689.6</v>
      </c>
      <c r="G14" s="56">
        <v>10944.6</v>
      </c>
    </row>
    <row r="15" spans="1:7" ht="30.6" x14ac:dyDescent="0.25">
      <c r="A15" s="53" t="s">
        <v>121</v>
      </c>
      <c r="B15" s="53" t="s">
        <v>109</v>
      </c>
      <c r="C15" s="53" t="s">
        <v>19</v>
      </c>
      <c r="D15" s="55"/>
      <c r="E15" s="55"/>
      <c r="F15" s="54">
        <v>39416.699999999997</v>
      </c>
      <c r="G15" s="56">
        <v>39416.699999999997</v>
      </c>
    </row>
    <row r="16" spans="1:7" ht="20.399999999999999" x14ac:dyDescent="0.25">
      <c r="A16" s="53" t="s">
        <v>122</v>
      </c>
      <c r="B16" s="53" t="s">
        <v>32</v>
      </c>
      <c r="C16" s="53" t="s">
        <v>5</v>
      </c>
      <c r="D16" s="55"/>
      <c r="E16" s="54">
        <v>12920</v>
      </c>
      <c r="F16" s="55"/>
      <c r="G16" s="56">
        <v>12920</v>
      </c>
    </row>
    <row r="17" spans="1:7" ht="40.799999999999997" x14ac:dyDescent="0.25">
      <c r="A17" s="53" t="s">
        <v>123</v>
      </c>
      <c r="B17" s="53" t="s">
        <v>39</v>
      </c>
      <c r="C17" s="53" t="s">
        <v>5</v>
      </c>
      <c r="D17" s="55"/>
      <c r="E17" s="55"/>
      <c r="F17" s="54">
        <v>10089.81</v>
      </c>
      <c r="G17" s="56">
        <v>10089.81</v>
      </c>
    </row>
    <row r="18" spans="1:7" ht="40.799999999999997" x14ac:dyDescent="0.25">
      <c r="A18" s="53" t="s">
        <v>124</v>
      </c>
      <c r="B18" s="53" t="s">
        <v>37</v>
      </c>
      <c r="C18" s="53" t="s">
        <v>2</v>
      </c>
      <c r="D18" s="55"/>
      <c r="E18" s="55"/>
      <c r="F18" s="54">
        <v>4144.3999999999996</v>
      </c>
      <c r="G18" s="56">
        <v>4144.3999999999996</v>
      </c>
    </row>
    <row r="19" spans="1:7" ht="40.799999999999997" x14ac:dyDescent="0.25">
      <c r="A19" s="53" t="s">
        <v>125</v>
      </c>
      <c r="B19" s="53" t="s">
        <v>37</v>
      </c>
      <c r="C19" s="53" t="s">
        <v>2</v>
      </c>
      <c r="D19" s="55"/>
      <c r="E19" s="54">
        <v>16401.400000000001</v>
      </c>
      <c r="F19" s="54">
        <v>13719.9</v>
      </c>
      <c r="G19" s="56">
        <v>30121.3</v>
      </c>
    </row>
    <row r="20" spans="1:7" ht="40.799999999999997" x14ac:dyDescent="0.25">
      <c r="A20" s="53" t="s">
        <v>126</v>
      </c>
      <c r="B20" s="53" t="s">
        <v>37</v>
      </c>
      <c r="C20" s="53" t="s">
        <v>2</v>
      </c>
      <c r="D20" s="55"/>
      <c r="E20" s="55"/>
      <c r="F20" s="54">
        <v>6713.28</v>
      </c>
      <c r="G20" s="56">
        <v>6713.28</v>
      </c>
    </row>
    <row r="21" spans="1:7" ht="40.799999999999997" x14ac:dyDescent="0.25">
      <c r="A21" s="53" t="s">
        <v>29</v>
      </c>
      <c r="B21" s="53" t="s">
        <v>127</v>
      </c>
      <c r="C21" s="53" t="s">
        <v>5</v>
      </c>
      <c r="D21" s="55"/>
      <c r="E21" s="55"/>
      <c r="F21" s="54">
        <v>9801.5</v>
      </c>
      <c r="G21" s="56">
        <v>9801.5</v>
      </c>
    </row>
    <row r="22" spans="1:7" ht="40.799999999999997" x14ac:dyDescent="0.25">
      <c r="A22" s="53" t="s">
        <v>128</v>
      </c>
      <c r="B22" s="53" t="s">
        <v>39</v>
      </c>
      <c r="C22" s="53" t="s">
        <v>5</v>
      </c>
      <c r="D22" s="54">
        <v>14882.5</v>
      </c>
      <c r="E22" s="54">
        <v>2352.5</v>
      </c>
      <c r="F22" s="54">
        <v>3182.52</v>
      </c>
      <c r="G22" s="56">
        <v>20417.52</v>
      </c>
    </row>
    <row r="23" spans="1:7" ht="40.799999999999997" x14ac:dyDescent="0.25">
      <c r="A23" s="53" t="s">
        <v>129</v>
      </c>
      <c r="B23" s="53" t="s">
        <v>39</v>
      </c>
      <c r="C23" s="53" t="s">
        <v>5</v>
      </c>
      <c r="D23" s="54">
        <v>5213.1499999999996</v>
      </c>
      <c r="E23" s="55"/>
      <c r="F23" s="55"/>
      <c r="G23" s="56">
        <v>5213.1499999999996</v>
      </c>
    </row>
    <row r="24" spans="1:7" ht="40.799999999999997" x14ac:dyDescent="0.25">
      <c r="A24" s="53" t="s">
        <v>130</v>
      </c>
      <c r="B24" s="53" t="s">
        <v>39</v>
      </c>
      <c r="C24" s="53" t="s">
        <v>5</v>
      </c>
      <c r="D24" s="54">
        <v>12822</v>
      </c>
      <c r="E24" s="55"/>
      <c r="F24" s="54">
        <v>12361.9</v>
      </c>
      <c r="G24" s="56">
        <v>25183.9</v>
      </c>
    </row>
    <row r="25" spans="1:7" ht="40.799999999999997" x14ac:dyDescent="0.25">
      <c r="A25" s="53" t="s">
        <v>131</v>
      </c>
      <c r="B25" s="53" t="s">
        <v>39</v>
      </c>
      <c r="C25" s="53" t="s">
        <v>5</v>
      </c>
      <c r="D25" s="55"/>
      <c r="E25" s="55"/>
      <c r="F25" s="54">
        <v>6074.1</v>
      </c>
      <c r="G25" s="56">
        <v>6074.1</v>
      </c>
    </row>
    <row r="26" spans="1:7" ht="40.799999999999997" x14ac:dyDescent="0.25">
      <c r="A26" s="53" t="s">
        <v>132</v>
      </c>
      <c r="B26" s="53" t="s">
        <v>40</v>
      </c>
      <c r="C26" s="53" t="s">
        <v>23</v>
      </c>
      <c r="D26" s="55"/>
      <c r="E26" s="55"/>
      <c r="F26" s="54">
        <v>10936.9</v>
      </c>
      <c r="G26" s="56">
        <v>10936.9</v>
      </c>
    </row>
    <row r="27" spans="1:7" ht="40.799999999999997" x14ac:dyDescent="0.25">
      <c r="A27" s="53" t="s">
        <v>133</v>
      </c>
      <c r="B27" s="53" t="s">
        <v>40</v>
      </c>
      <c r="C27" s="53" t="s">
        <v>23</v>
      </c>
      <c r="D27" s="55"/>
      <c r="E27" s="55"/>
      <c r="F27" s="54">
        <v>5991.21</v>
      </c>
      <c r="G27" s="56">
        <v>5991.21</v>
      </c>
    </row>
    <row r="28" spans="1:7" ht="40.799999999999997" x14ac:dyDescent="0.25">
      <c r="A28" s="53" t="s">
        <v>134</v>
      </c>
      <c r="B28" s="53" t="s">
        <v>41</v>
      </c>
      <c r="C28" s="53" t="s">
        <v>2</v>
      </c>
      <c r="D28" s="55"/>
      <c r="E28" s="55"/>
      <c r="F28" s="54">
        <v>9664.84</v>
      </c>
      <c r="G28" s="56">
        <v>9664.84</v>
      </c>
    </row>
    <row r="29" spans="1:7" ht="40.799999999999997" x14ac:dyDescent="0.25">
      <c r="A29" s="53" t="s">
        <v>135</v>
      </c>
      <c r="B29" s="53" t="s">
        <v>136</v>
      </c>
      <c r="C29" s="53" t="s">
        <v>5</v>
      </c>
      <c r="D29" s="55"/>
      <c r="E29" s="55"/>
      <c r="F29" s="54">
        <v>29226.26</v>
      </c>
      <c r="G29" s="56">
        <v>29226.26</v>
      </c>
    </row>
    <row r="30" spans="1:7" ht="40.799999999999997" x14ac:dyDescent="0.25">
      <c r="A30" s="53" t="s">
        <v>137</v>
      </c>
      <c r="B30" s="53" t="s">
        <v>43</v>
      </c>
      <c r="C30" s="53" t="s">
        <v>26</v>
      </c>
      <c r="D30" s="55"/>
      <c r="E30" s="55"/>
      <c r="F30" s="54">
        <v>15727</v>
      </c>
      <c r="G30" s="56">
        <v>15727</v>
      </c>
    </row>
    <row r="31" spans="1:7" ht="40.799999999999997" x14ac:dyDescent="0.25">
      <c r="A31" s="53" t="s">
        <v>138</v>
      </c>
      <c r="B31" s="53" t="s">
        <v>44</v>
      </c>
      <c r="C31" s="53" t="s">
        <v>22</v>
      </c>
      <c r="D31" s="55"/>
      <c r="E31" s="55"/>
      <c r="F31" s="54">
        <v>13815.44</v>
      </c>
      <c r="G31" s="56">
        <v>13815.44</v>
      </c>
    </row>
    <row r="32" spans="1:7" ht="20.399999999999999" x14ac:dyDescent="0.25">
      <c r="A32" s="53" t="s">
        <v>139</v>
      </c>
      <c r="B32" s="53" t="s">
        <v>34</v>
      </c>
      <c r="C32" s="53" t="s">
        <v>15</v>
      </c>
      <c r="D32" s="55"/>
      <c r="E32" s="55"/>
      <c r="F32" s="54">
        <v>1094.19</v>
      </c>
      <c r="G32" s="56">
        <v>1094.19</v>
      </c>
    </row>
    <row r="33" spans="1:7" ht="40.799999999999997" x14ac:dyDescent="0.25">
      <c r="A33" s="53" t="s">
        <v>140</v>
      </c>
      <c r="B33" s="53" t="s">
        <v>34</v>
      </c>
      <c r="C33" s="53" t="s">
        <v>15</v>
      </c>
      <c r="D33" s="54">
        <v>1924.25</v>
      </c>
      <c r="E33" s="55"/>
      <c r="F33" s="54">
        <v>13080.63</v>
      </c>
      <c r="G33" s="56">
        <v>15004.88</v>
      </c>
    </row>
    <row r="34" spans="1:7" ht="40.799999999999997" x14ac:dyDescent="0.25">
      <c r="A34" s="53" t="s">
        <v>45</v>
      </c>
      <c r="B34" s="53" t="s">
        <v>141</v>
      </c>
      <c r="C34" s="53" t="s">
        <v>25</v>
      </c>
      <c r="D34" s="54">
        <v>11767.75</v>
      </c>
      <c r="E34" s="54">
        <v>2707.5</v>
      </c>
      <c r="F34" s="54">
        <v>14674.54</v>
      </c>
      <c r="G34" s="56">
        <v>29149.79</v>
      </c>
    </row>
    <row r="35" spans="1:7" ht="40.799999999999997" x14ac:dyDescent="0.25">
      <c r="A35" s="53" t="s">
        <v>142</v>
      </c>
      <c r="B35" s="53" t="s">
        <v>46</v>
      </c>
      <c r="C35" s="53" t="s">
        <v>25</v>
      </c>
      <c r="D35" s="55"/>
      <c r="E35" s="55"/>
      <c r="F35" s="54">
        <v>27350.15</v>
      </c>
      <c r="G35" s="56">
        <v>27350.15</v>
      </c>
    </row>
    <row r="36" spans="1:7" ht="40.799999999999997" x14ac:dyDescent="0.25">
      <c r="A36" s="53" t="s">
        <v>143</v>
      </c>
      <c r="B36" s="53" t="s">
        <v>46</v>
      </c>
      <c r="C36" s="53" t="s">
        <v>25</v>
      </c>
      <c r="D36" s="54">
        <v>18534.05</v>
      </c>
      <c r="E36" s="57">
        <v>446.75</v>
      </c>
      <c r="F36" s="55"/>
      <c r="G36" s="56">
        <v>18980.8</v>
      </c>
    </row>
    <row r="37" spans="1:7" ht="40.799999999999997" x14ac:dyDescent="0.25">
      <c r="A37" s="53" t="s">
        <v>144</v>
      </c>
      <c r="B37" s="53" t="s">
        <v>33</v>
      </c>
      <c r="C37" s="53" t="s">
        <v>6</v>
      </c>
      <c r="D37" s="55"/>
      <c r="E37" s="55"/>
      <c r="F37" s="54">
        <v>13751.34</v>
      </c>
      <c r="G37" s="56">
        <v>13751.34</v>
      </c>
    </row>
    <row r="38" spans="1:7" ht="40.799999999999997" x14ac:dyDescent="0.25">
      <c r="A38" s="53" t="s">
        <v>145</v>
      </c>
      <c r="B38" s="53" t="s">
        <v>47</v>
      </c>
      <c r="C38" s="53" t="s">
        <v>2</v>
      </c>
      <c r="D38" s="55"/>
      <c r="E38" s="55"/>
      <c r="F38" s="54">
        <v>22477.79</v>
      </c>
      <c r="G38" s="56">
        <v>22477.79</v>
      </c>
    </row>
    <row r="39" spans="1:7" ht="40.799999999999997" x14ac:dyDescent="0.25">
      <c r="A39" s="53" t="s">
        <v>146</v>
      </c>
      <c r="B39" s="53" t="s">
        <v>37</v>
      </c>
      <c r="C39" s="53" t="s">
        <v>2</v>
      </c>
      <c r="D39" s="54">
        <v>1658.5</v>
      </c>
      <c r="E39" s="55"/>
      <c r="F39" s="54">
        <v>15567.16</v>
      </c>
      <c r="G39" s="56">
        <v>17225.66</v>
      </c>
    </row>
    <row r="40" spans="1:7" ht="40.799999999999997" x14ac:dyDescent="0.25">
      <c r="A40" s="53" t="s">
        <v>147</v>
      </c>
      <c r="B40" s="53" t="s">
        <v>39</v>
      </c>
      <c r="C40" s="53" t="s">
        <v>5</v>
      </c>
      <c r="D40" s="55"/>
      <c r="E40" s="55"/>
      <c r="F40" s="54">
        <v>4993.47</v>
      </c>
      <c r="G40" s="56">
        <v>4993.47</v>
      </c>
    </row>
    <row r="41" spans="1:7" ht="40.799999999999997" x14ac:dyDescent="0.25">
      <c r="A41" s="53" t="s">
        <v>148</v>
      </c>
      <c r="B41" s="53" t="s">
        <v>39</v>
      </c>
      <c r="C41" s="53" t="s">
        <v>5</v>
      </c>
      <c r="D41" s="54">
        <v>4477.25</v>
      </c>
      <c r="E41" s="55"/>
      <c r="F41" s="54">
        <v>13021.02</v>
      </c>
      <c r="G41" s="56">
        <v>17498.27</v>
      </c>
    </row>
    <row r="42" spans="1:7" ht="40.799999999999997" x14ac:dyDescent="0.25">
      <c r="A42" s="53" t="s">
        <v>27</v>
      </c>
      <c r="B42" s="53" t="s">
        <v>149</v>
      </c>
      <c r="C42" s="53" t="s">
        <v>26</v>
      </c>
      <c r="D42" s="55"/>
      <c r="E42" s="55"/>
      <c r="F42" s="54">
        <v>14292.5</v>
      </c>
      <c r="G42" s="56">
        <v>14292.5</v>
      </c>
    </row>
    <row r="43" spans="1:7" ht="40.799999999999997" x14ac:dyDescent="0.25">
      <c r="A43" s="53" t="s">
        <v>150</v>
      </c>
      <c r="B43" s="53" t="s">
        <v>48</v>
      </c>
      <c r="C43" s="53" t="s">
        <v>21</v>
      </c>
      <c r="D43" s="54">
        <v>1615</v>
      </c>
      <c r="E43" s="55"/>
      <c r="F43" s="54">
        <v>10653.15</v>
      </c>
      <c r="G43" s="56">
        <v>12268.15</v>
      </c>
    </row>
    <row r="44" spans="1:7" ht="40.799999999999997" x14ac:dyDescent="0.25">
      <c r="A44" s="53" t="s">
        <v>151</v>
      </c>
      <c r="B44" s="53" t="s">
        <v>37</v>
      </c>
      <c r="C44" s="53" t="s">
        <v>2</v>
      </c>
      <c r="D44" s="55"/>
      <c r="E44" s="54">
        <v>2422.5</v>
      </c>
      <c r="F44" s="54">
        <v>10410.76</v>
      </c>
      <c r="G44" s="56">
        <v>12833.26</v>
      </c>
    </row>
    <row r="45" spans="1:7" ht="40.799999999999997" x14ac:dyDescent="0.25">
      <c r="A45" s="53" t="s">
        <v>152</v>
      </c>
      <c r="B45" s="53" t="s">
        <v>10</v>
      </c>
      <c r="C45" s="53" t="s">
        <v>9</v>
      </c>
      <c r="D45" s="55"/>
      <c r="E45" s="55"/>
      <c r="F45" s="54">
        <v>12216.18</v>
      </c>
      <c r="G45" s="56">
        <v>12216.18</v>
      </c>
    </row>
    <row r="46" spans="1:7" ht="40.799999999999997" x14ac:dyDescent="0.25">
      <c r="A46" s="53" t="s">
        <v>153</v>
      </c>
      <c r="B46" s="53" t="s">
        <v>154</v>
      </c>
      <c r="C46" s="53" t="s">
        <v>22</v>
      </c>
      <c r="D46" s="55"/>
      <c r="E46" s="55"/>
      <c r="F46" s="54">
        <v>42576.98</v>
      </c>
      <c r="G46" s="56">
        <v>42576.98</v>
      </c>
    </row>
    <row r="47" spans="1:7" ht="40.799999999999997" x14ac:dyDescent="0.25">
      <c r="A47" s="53" t="s">
        <v>155</v>
      </c>
      <c r="B47" s="53" t="s">
        <v>50</v>
      </c>
      <c r="C47" s="53" t="s">
        <v>24</v>
      </c>
      <c r="D47" s="54">
        <v>5531.5</v>
      </c>
      <c r="E47" s="54">
        <v>1702</v>
      </c>
      <c r="F47" s="54">
        <v>58033.63</v>
      </c>
      <c r="G47" s="56">
        <v>65267.13</v>
      </c>
    </row>
    <row r="48" spans="1:7" ht="40.799999999999997" x14ac:dyDescent="0.25">
      <c r="A48" s="53" t="s">
        <v>156</v>
      </c>
      <c r="B48" s="53" t="s">
        <v>109</v>
      </c>
      <c r="C48" s="53" t="s">
        <v>19</v>
      </c>
      <c r="D48" s="54">
        <v>1246.25</v>
      </c>
      <c r="E48" s="54">
        <v>4247.5</v>
      </c>
      <c r="F48" s="54">
        <v>4221.8</v>
      </c>
      <c r="G48" s="56">
        <v>9715.5499999999993</v>
      </c>
    </row>
    <row r="49" spans="1:7" ht="40.799999999999997" x14ac:dyDescent="0.25">
      <c r="A49" s="53" t="s">
        <v>4</v>
      </c>
      <c r="B49" s="53" t="s">
        <v>51</v>
      </c>
      <c r="C49" s="53" t="s">
        <v>2</v>
      </c>
      <c r="D49" s="54">
        <v>13797.5</v>
      </c>
      <c r="E49" s="55"/>
      <c r="F49" s="54">
        <v>68693.320000000007</v>
      </c>
      <c r="G49" s="56">
        <v>82490.820000000007</v>
      </c>
    </row>
    <row r="50" spans="1:7" ht="20.399999999999999" x14ac:dyDescent="0.25">
      <c r="A50" s="53" t="s">
        <v>157</v>
      </c>
      <c r="B50" s="53" t="s">
        <v>10</v>
      </c>
      <c r="C50" s="53" t="s">
        <v>9</v>
      </c>
      <c r="D50" s="55"/>
      <c r="E50" s="55"/>
      <c r="F50" s="54">
        <v>26917.96</v>
      </c>
      <c r="G50" s="56">
        <v>26917.96</v>
      </c>
    </row>
    <row r="51" spans="1:7" ht="30.6" x14ac:dyDescent="0.25">
      <c r="A51" s="53" t="s">
        <v>158</v>
      </c>
      <c r="B51" s="53" t="s">
        <v>39</v>
      </c>
      <c r="C51" s="53" t="s">
        <v>5</v>
      </c>
      <c r="D51" s="55"/>
      <c r="E51" s="55"/>
      <c r="F51" s="54">
        <v>7018.17</v>
      </c>
      <c r="G51" s="56">
        <v>7018.17</v>
      </c>
    </row>
    <row r="52" spans="1:7" ht="40.799999999999997" x14ac:dyDescent="0.25">
      <c r="A52" s="53" t="s">
        <v>159</v>
      </c>
      <c r="B52" s="53" t="s">
        <v>52</v>
      </c>
      <c r="C52" s="53" t="s">
        <v>24</v>
      </c>
      <c r="D52" s="55"/>
      <c r="E52" s="55"/>
      <c r="F52" s="54">
        <v>9142.86</v>
      </c>
      <c r="G52" s="56">
        <v>9142.86</v>
      </c>
    </row>
    <row r="53" spans="1:7" ht="40.799999999999997" x14ac:dyDescent="0.25">
      <c r="A53" s="53" t="s">
        <v>160</v>
      </c>
      <c r="B53" s="53" t="s">
        <v>52</v>
      </c>
      <c r="C53" s="53" t="s">
        <v>24</v>
      </c>
      <c r="D53" s="54">
        <v>1191.25</v>
      </c>
      <c r="E53" s="57">
        <v>833.5</v>
      </c>
      <c r="F53" s="54">
        <v>13416.66</v>
      </c>
      <c r="G53" s="56">
        <v>15441.41</v>
      </c>
    </row>
    <row r="54" spans="1:7" ht="30.6" x14ac:dyDescent="0.25">
      <c r="A54" s="53" t="s">
        <v>161</v>
      </c>
      <c r="B54" s="53" t="s">
        <v>36</v>
      </c>
      <c r="C54" s="53" t="s">
        <v>17</v>
      </c>
      <c r="D54" s="55"/>
      <c r="E54" s="55"/>
      <c r="F54" s="54">
        <v>31756.2</v>
      </c>
      <c r="G54" s="56">
        <v>31756.2</v>
      </c>
    </row>
    <row r="55" spans="1:7" ht="30.6" x14ac:dyDescent="0.25">
      <c r="A55" s="53" t="s">
        <v>162</v>
      </c>
      <c r="B55" s="53" t="s">
        <v>53</v>
      </c>
      <c r="C55" s="53" t="s">
        <v>13</v>
      </c>
      <c r="D55" s="54">
        <v>8962.25</v>
      </c>
      <c r="E55" s="54">
        <v>2891</v>
      </c>
      <c r="F55" s="54">
        <v>20915.25</v>
      </c>
      <c r="G55" s="56">
        <v>32768.5</v>
      </c>
    </row>
    <row r="56" spans="1:7" ht="40.799999999999997" x14ac:dyDescent="0.25">
      <c r="A56" s="53" t="s">
        <v>163</v>
      </c>
      <c r="B56" s="53" t="s">
        <v>43</v>
      </c>
      <c r="C56" s="53" t="s">
        <v>26</v>
      </c>
      <c r="D56" s="54">
        <v>2520</v>
      </c>
      <c r="E56" s="54">
        <v>3584.4</v>
      </c>
      <c r="F56" s="54">
        <v>4746</v>
      </c>
      <c r="G56" s="56">
        <v>10850.4</v>
      </c>
    </row>
    <row r="57" spans="1:7" ht="40.799999999999997" x14ac:dyDescent="0.25">
      <c r="A57" s="53" t="s">
        <v>164</v>
      </c>
      <c r="B57" s="53" t="s">
        <v>38</v>
      </c>
      <c r="C57" s="53" t="s">
        <v>12</v>
      </c>
      <c r="D57" s="54">
        <v>19477.5</v>
      </c>
      <c r="E57" s="54">
        <v>1182.75</v>
      </c>
      <c r="F57" s="54">
        <v>12513.48</v>
      </c>
      <c r="G57" s="56">
        <v>33173.730000000003</v>
      </c>
    </row>
    <row r="58" spans="1:7" ht="40.799999999999997" x14ac:dyDescent="0.25">
      <c r="A58" s="53" t="s">
        <v>165</v>
      </c>
      <c r="B58" s="53" t="s">
        <v>54</v>
      </c>
      <c r="C58" s="53" t="s">
        <v>23</v>
      </c>
      <c r="D58" s="55"/>
      <c r="E58" s="55"/>
      <c r="F58" s="54">
        <v>9798.91</v>
      </c>
      <c r="G58" s="56">
        <v>9798.91</v>
      </c>
    </row>
    <row r="59" spans="1:7" ht="40.799999999999997" x14ac:dyDescent="0.25">
      <c r="A59" s="53" t="s">
        <v>166</v>
      </c>
      <c r="B59" s="53" t="s">
        <v>55</v>
      </c>
      <c r="C59" s="53" t="s">
        <v>12</v>
      </c>
      <c r="D59" s="55"/>
      <c r="E59" s="55"/>
      <c r="F59" s="54">
        <v>20918.810000000001</v>
      </c>
      <c r="G59" s="56">
        <v>20918.810000000001</v>
      </c>
    </row>
    <row r="60" spans="1:7" ht="40.799999999999997" x14ac:dyDescent="0.25">
      <c r="A60" s="53" t="s">
        <v>56</v>
      </c>
      <c r="B60" s="53" t="s">
        <v>167</v>
      </c>
      <c r="C60" s="53" t="s">
        <v>28</v>
      </c>
      <c r="D60" s="54">
        <v>6801</v>
      </c>
      <c r="E60" s="54">
        <v>2059.5</v>
      </c>
      <c r="F60" s="54">
        <v>10662.5</v>
      </c>
      <c r="G60" s="56">
        <v>19523</v>
      </c>
    </row>
    <row r="61" spans="1:7" x14ac:dyDescent="0.25">
      <c r="A61" s="58" t="s">
        <v>106</v>
      </c>
      <c r="B61" s="58"/>
      <c r="C61" s="58"/>
      <c r="D61" s="59">
        <v>192764.05</v>
      </c>
      <c r="E61" s="59">
        <v>59949.55</v>
      </c>
      <c r="F61" s="59">
        <v>797953.27</v>
      </c>
      <c r="G61" s="59">
        <v>1050666.8700000001</v>
      </c>
    </row>
    <row r="62" spans="1:7" x14ac:dyDescent="0.25">
      <c r="A62" s="60"/>
      <c r="B62" s="60"/>
      <c r="C62" s="60"/>
      <c r="D62" s="60"/>
      <c r="E62" s="60"/>
      <c r="F62" s="60"/>
      <c r="G62" s="60"/>
    </row>
    <row r="63" spans="1:7" x14ac:dyDescent="0.25">
      <c r="A63" s="60"/>
      <c r="B63" s="60"/>
      <c r="C63" s="60"/>
      <c r="D63" s="60"/>
      <c r="E63" s="60"/>
      <c r="F63" s="60"/>
      <c r="G63" s="60"/>
    </row>
    <row r="64" spans="1:7" x14ac:dyDescent="0.25">
      <c r="A64" s="60"/>
      <c r="B64" s="60"/>
      <c r="C64" s="60"/>
      <c r="D64" s="60"/>
      <c r="E64" s="60"/>
      <c r="F64" s="60"/>
      <c r="G64" s="60"/>
    </row>
    <row r="65" spans="1:7" x14ac:dyDescent="0.25">
      <c r="A65" s="60"/>
      <c r="B65" s="60"/>
      <c r="C65" s="60"/>
      <c r="D65" s="60"/>
      <c r="E65" s="60"/>
      <c r="F65" s="60"/>
      <c r="G65" s="60"/>
    </row>
    <row r="66" spans="1:7" x14ac:dyDescent="0.25">
      <c r="A66" s="60"/>
      <c r="B66" s="60"/>
      <c r="C66" s="60"/>
      <c r="D66" s="60"/>
      <c r="E66" s="60"/>
      <c r="F66" s="60"/>
      <c r="G66" s="60"/>
    </row>
    <row r="67" spans="1:7" x14ac:dyDescent="0.25">
      <c r="A67" s="60"/>
      <c r="B67" s="60"/>
      <c r="C67" s="60"/>
      <c r="D67" s="60"/>
      <c r="E67" s="60"/>
      <c r="F67" s="60"/>
      <c r="G67" s="60"/>
    </row>
  </sheetData>
  <mergeCells count="1">
    <mergeCell ref="A61:C6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Клієнти</vt:lpstr>
      <vt:lpstr>Лист5</vt:lpstr>
      <vt:lpstr>Асортимент</vt:lpstr>
      <vt:lpstr>Лист3</vt:lpstr>
      <vt:lpstr>Лист2</vt:lpstr>
      <vt:lpstr>Лист8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t.palamarchuk</dc:creator>
  <cp:lastModifiedBy>t.palamarchuk</cp:lastModifiedBy>
  <dcterms:created xsi:type="dcterms:W3CDTF">2024-07-01T09:25:38Z</dcterms:created>
  <dcterms:modified xsi:type="dcterms:W3CDTF">2024-07-02T07:58:35Z</dcterms:modified>
</cp:coreProperties>
</file>