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\\ad.ucl.ac.uk\homeg\rmjllgg\Documents\ASCENT\Ethiopia\"/>
    </mc:Choice>
  </mc:AlternateContent>
  <xr:revisionPtr revIDLastSave="0" documentId="13_ncr:1_{70A454E9-0494-4E53-A8B5-087BA09D5550}" xr6:coauthVersionLast="47" xr6:coauthVersionMax="47" xr10:uidLastSave="{00000000-0000-0000-0000-000000000000}"/>
  <bookViews>
    <workbookView xWindow="-110" yWindow="-110" windowWidth="19420" windowHeight="10420" activeTab="2" xr2:uid="{50063F58-357F-4AD1-9587-2545D67D8B93}"/>
  </bookViews>
  <sheets>
    <sheet name="Notifications" sheetId="1" r:id="rId1"/>
    <sheet name="Incidence" sheetId="2" r:id="rId2"/>
    <sheet name="Deaths" sheetId="3" r:id="rId3"/>
    <sheet name="Latent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N5" i="1"/>
  <c r="M6" i="1"/>
  <c r="N6" i="1"/>
  <c r="M7" i="1"/>
  <c r="N7" i="1"/>
  <c r="M8" i="1"/>
  <c r="N8" i="1"/>
  <c r="M9" i="1"/>
  <c r="N9" i="1"/>
  <c r="M10" i="1"/>
  <c r="N10" i="1"/>
  <c r="M11" i="1"/>
  <c r="N11" i="1"/>
  <c r="M12" i="1"/>
  <c r="N12" i="1"/>
  <c r="N4" i="1"/>
  <c r="M4" i="1"/>
  <c r="G16" i="3"/>
  <c r="H16" i="3"/>
  <c r="I16" i="3"/>
  <c r="G17" i="3"/>
  <c r="H17" i="3"/>
  <c r="I17" i="3"/>
  <c r="G18" i="3"/>
  <c r="H18" i="3"/>
  <c r="I18" i="3"/>
  <c r="G19" i="3"/>
  <c r="H19" i="3"/>
  <c r="I19" i="3"/>
  <c r="G20" i="3"/>
  <c r="H20" i="3"/>
  <c r="I20" i="3"/>
  <c r="G21" i="3"/>
  <c r="H21" i="3"/>
  <c r="I21" i="3"/>
  <c r="G22" i="3"/>
  <c r="H22" i="3"/>
  <c r="I22" i="3"/>
  <c r="G23" i="3"/>
  <c r="H23" i="3"/>
  <c r="I23" i="3"/>
  <c r="G24" i="3"/>
  <c r="H24" i="3"/>
  <c r="I24" i="3"/>
  <c r="G25" i="3"/>
  <c r="H25" i="3"/>
  <c r="I25" i="3"/>
  <c r="H15" i="3"/>
  <c r="I15" i="3"/>
  <c r="G15" i="3"/>
  <c r="N2" i="2"/>
  <c r="O2" i="2"/>
  <c r="N3" i="2"/>
  <c r="O3" i="2"/>
  <c r="N4" i="2"/>
  <c r="O4" i="2"/>
  <c r="N5" i="2"/>
  <c r="O5" i="2"/>
  <c r="N6" i="2"/>
  <c r="O6" i="2"/>
  <c r="N7" i="2"/>
  <c r="O7" i="2"/>
  <c r="N8" i="2"/>
  <c r="O8" i="2"/>
  <c r="N9" i="2"/>
  <c r="O9" i="2"/>
  <c r="N10" i="2"/>
  <c r="O10" i="2"/>
  <c r="N11" i="2"/>
  <c r="O11" i="2"/>
  <c r="N12" i="2"/>
  <c r="O12" i="2"/>
  <c r="M3" i="2"/>
  <c r="M4" i="2"/>
  <c r="M5" i="2"/>
  <c r="M6" i="2"/>
  <c r="M7" i="2"/>
  <c r="M8" i="2"/>
  <c r="M9" i="2"/>
  <c r="M10" i="2"/>
  <c r="M11" i="2"/>
  <c r="M12" i="2"/>
  <c r="M2" i="2"/>
  <c r="K18" i="2"/>
  <c r="L18" i="2"/>
  <c r="M18" i="2"/>
  <c r="K19" i="2"/>
  <c r="L19" i="2"/>
  <c r="M19" i="2"/>
  <c r="K20" i="2"/>
  <c r="L20" i="2"/>
  <c r="M20" i="2"/>
  <c r="K21" i="2"/>
  <c r="L21" i="2"/>
  <c r="M21" i="2"/>
  <c r="K22" i="2"/>
  <c r="L22" i="2"/>
  <c r="M22" i="2"/>
  <c r="K23" i="2"/>
  <c r="L23" i="2"/>
  <c r="M23" i="2"/>
  <c r="K24" i="2"/>
  <c r="L24" i="2"/>
  <c r="M24" i="2"/>
  <c r="K25" i="2"/>
  <c r="L25" i="2"/>
  <c r="M25" i="2"/>
  <c r="K26" i="2"/>
  <c r="L26" i="2"/>
  <c r="M26" i="2"/>
  <c r="K27" i="2"/>
  <c r="L27" i="2"/>
  <c r="M27" i="2"/>
  <c r="L17" i="2"/>
  <c r="M17" i="2"/>
  <c r="K17" i="2"/>
  <c r="G18" i="2"/>
  <c r="H18" i="2"/>
  <c r="I18" i="2"/>
  <c r="G19" i="2"/>
  <c r="H19" i="2"/>
  <c r="I19" i="2"/>
  <c r="G20" i="2"/>
  <c r="H20" i="2"/>
  <c r="I20" i="2"/>
  <c r="G21" i="2"/>
  <c r="H21" i="2"/>
  <c r="I21" i="2"/>
  <c r="G22" i="2"/>
  <c r="H22" i="2"/>
  <c r="I22" i="2"/>
  <c r="G23" i="2"/>
  <c r="H23" i="2"/>
  <c r="I23" i="2"/>
  <c r="G24" i="2"/>
  <c r="H24" i="2"/>
  <c r="I24" i="2"/>
  <c r="G25" i="2"/>
  <c r="H25" i="2"/>
  <c r="I25" i="2"/>
  <c r="G26" i="2"/>
  <c r="H26" i="2"/>
  <c r="I26" i="2"/>
  <c r="G27" i="2"/>
  <c r="H27" i="2"/>
  <c r="I27" i="2"/>
  <c r="H17" i="2"/>
  <c r="I17" i="2"/>
  <c r="G17" i="2"/>
  <c r="Q3" i="3"/>
  <c r="R3" i="3"/>
  <c r="S3" i="3"/>
  <c r="Q4" i="3"/>
  <c r="R4" i="3"/>
  <c r="S4" i="3"/>
  <c r="Q5" i="3"/>
  <c r="R5" i="3"/>
  <c r="S5" i="3"/>
  <c r="Q6" i="3"/>
  <c r="R6" i="3"/>
  <c r="S6" i="3"/>
  <c r="Q7" i="3"/>
  <c r="R7" i="3"/>
  <c r="S7" i="3"/>
  <c r="Q8" i="3"/>
  <c r="R8" i="3"/>
  <c r="S8" i="3"/>
  <c r="Q9" i="3"/>
  <c r="R9" i="3"/>
  <c r="S9" i="3"/>
  <c r="Q10" i="3"/>
  <c r="R10" i="3"/>
  <c r="S10" i="3"/>
  <c r="Q11" i="3"/>
  <c r="R11" i="3"/>
  <c r="S11" i="3"/>
  <c r="Q12" i="3"/>
  <c r="R12" i="3"/>
  <c r="S12" i="3"/>
  <c r="R2" i="3"/>
  <c r="S2" i="3"/>
  <c r="Q2" i="3"/>
  <c r="G7" i="5" l="1"/>
  <c r="F7" i="5"/>
  <c r="G3" i="5"/>
  <c r="F3" i="5"/>
  <c r="E3" i="5"/>
  <c r="D3" i="5"/>
  <c r="C3" i="5"/>
  <c r="B3" i="5"/>
  <c r="G3" i="3"/>
  <c r="H3" i="3"/>
  <c r="I3" i="3"/>
  <c r="G4" i="3"/>
  <c r="H4" i="3"/>
  <c r="I4" i="3"/>
  <c r="G5" i="3"/>
  <c r="H5" i="3"/>
  <c r="I5" i="3"/>
  <c r="G6" i="3"/>
  <c r="H6" i="3"/>
  <c r="I6" i="3"/>
  <c r="G7" i="3"/>
  <c r="H7" i="3"/>
  <c r="I7" i="3"/>
  <c r="G8" i="3"/>
  <c r="H8" i="3"/>
  <c r="I8" i="3"/>
  <c r="G9" i="3"/>
  <c r="H9" i="3"/>
  <c r="I9" i="3"/>
  <c r="G10" i="3"/>
  <c r="H10" i="3"/>
  <c r="I10" i="3"/>
  <c r="G11" i="3"/>
  <c r="H11" i="3"/>
  <c r="I11" i="3"/>
  <c r="G12" i="3"/>
  <c r="H12" i="3"/>
  <c r="I12" i="3"/>
  <c r="H2" i="3"/>
  <c r="I2" i="3"/>
  <c r="G2" i="3"/>
  <c r="J5" i="1" l="1"/>
  <c r="K5" i="1"/>
  <c r="J6" i="1"/>
  <c r="K6" i="1"/>
  <c r="J7" i="1"/>
  <c r="K7" i="1"/>
  <c r="J8" i="1"/>
  <c r="K8" i="1"/>
  <c r="J9" i="1"/>
  <c r="K9" i="1"/>
  <c r="J10" i="1"/>
  <c r="K10" i="1"/>
  <c r="J11" i="1"/>
  <c r="K11" i="1"/>
  <c r="J12" i="1"/>
  <c r="K12" i="1"/>
  <c r="K4" i="1"/>
  <c r="J4" i="1"/>
  <c r="H2" i="2"/>
  <c r="I2" i="2"/>
  <c r="H3" i="2"/>
  <c r="I3" i="2"/>
  <c r="H4" i="2"/>
  <c r="I4" i="2"/>
  <c r="H5" i="2"/>
  <c r="I5" i="2"/>
  <c r="H6" i="2"/>
  <c r="I6" i="2"/>
  <c r="H7" i="2"/>
  <c r="I7" i="2"/>
  <c r="H8" i="2"/>
  <c r="I8" i="2"/>
  <c r="H9" i="2"/>
  <c r="I9" i="2"/>
  <c r="H10" i="2"/>
  <c r="I10" i="2"/>
  <c r="H11" i="2"/>
  <c r="I11" i="2"/>
  <c r="H12" i="2"/>
  <c r="I12" i="2"/>
  <c r="G3" i="2"/>
  <c r="G4" i="2"/>
  <c r="G5" i="2"/>
  <c r="G6" i="2"/>
  <c r="G7" i="2"/>
  <c r="G8" i="2"/>
  <c r="G9" i="2"/>
  <c r="G10" i="2"/>
  <c r="G11" i="2"/>
  <c r="G12" i="2"/>
  <c r="G2" i="2"/>
  <c r="H5" i="1"/>
  <c r="H6" i="1"/>
  <c r="H7" i="1"/>
  <c r="H8" i="1"/>
  <c r="H9" i="1"/>
  <c r="H10" i="1"/>
  <c r="H11" i="1"/>
  <c r="H12" i="1"/>
  <c r="H4" i="1"/>
  <c r="G5" i="1"/>
  <c r="G6" i="1"/>
  <c r="G7" i="1"/>
  <c r="G8" i="1"/>
  <c r="G9" i="1"/>
  <c r="G10" i="1"/>
  <c r="G11" i="1"/>
  <c r="G12" i="1"/>
  <c r="G4" i="1"/>
</calcChain>
</file>

<file path=xl/sharedStrings.xml><?xml version="1.0" encoding="utf-8"?>
<sst xmlns="http://schemas.openxmlformats.org/spreadsheetml/2006/main" count="41" uniqueCount="35">
  <si>
    <t>year</t>
  </si>
  <si>
    <t>newrel_m014</t>
  </si>
  <si>
    <t>newrel_m15plus</t>
  </si>
  <si>
    <t>newrel_f15plus</t>
  </si>
  <si>
    <t>newrel_f014</t>
  </si>
  <si>
    <t>e_mort_num</t>
  </si>
  <si>
    <t>e_mort_num_lo</t>
  </si>
  <si>
    <t>e_mort_num_hi</t>
  </si>
  <si>
    <t>e_inc_num</t>
  </si>
  <si>
    <t>e_inc_num_lo</t>
  </si>
  <si>
    <t>e_inc_num_hi</t>
  </si>
  <si>
    <t>0-14</t>
  </si>
  <si>
    <t>15+</t>
  </si>
  <si>
    <t>All LTBI</t>
  </si>
  <si>
    <t>1st infection within 2y</t>
  </si>
  <si>
    <t>Any infection within 2y</t>
  </si>
  <si>
    <t>LTBI in &lt;15</t>
  </si>
  <si>
    <t>ETH</t>
  </si>
  <si>
    <t>CI</t>
  </si>
  <si>
    <t>mid</t>
  </si>
  <si>
    <t>[24,338,000 - 29,205,600]</t>
  </si>
  <si>
    <t xml:space="preserve"> [736,932 - 1,117,284]</t>
  </si>
  <si>
    <t>[783,344 -  1,199,920]</t>
  </si>
  <si>
    <t>[ 2,320,600 -  2,682,840]</t>
  </si>
  <si>
    <t>&lt;15 within 2y</t>
  </si>
  <si>
    <t>15+ within 2y</t>
  </si>
  <si>
    <t>&lt;15 after 2y</t>
  </si>
  <si>
    <t>15+ after 2y</t>
  </si>
  <si>
    <t>e_inc_tbhiv_num</t>
  </si>
  <si>
    <t>e_inc_tbhiv_num_lo</t>
  </si>
  <si>
    <t>e_inc_tbhiv_num_hi</t>
  </si>
  <si>
    <t>Exclude HIV</t>
  </si>
  <si>
    <t>Model's results</t>
  </si>
  <si>
    <t>Total pop</t>
  </si>
  <si>
    <t>Only pulmonary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</si>
</sst>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#\ ###\ ###\ ##0;\-#\ ###\ ###\ ##0;0"/>
    <numFmt numFmtId="166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0">
    <xf numFmtId="0" fontId="0" fillId="0" borderId="0" xfId="0"/>
    <xf numFmtId="0" fontId="0" fillId="0" borderId="0" xfId="0" applyFill="1"/>
    <xf numFmtId="43" fontId="0" fillId="0" borderId="0" xfId="1" applyFont="1"/>
    <xf numFmtId="43" fontId="0" fillId="0" borderId="0" xfId="0" applyNumberFormat="1"/>
    <xf numFmtId="164" fontId="0" fillId="0" borderId="0" xfId="1" applyNumberFormat="1" applyFont="1"/>
    <xf numFmtId="3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2" fontId="0" fillId="0" borderId="0" xfId="0" applyNumberFormat="1"/>
    <xf numFmtId="164" fontId="0" fillId="0" borderId="0" xfId="0" applyNumberFormat="1"/>
    <xf numFmtId="0" fontId="3" fillId="0" borderId="0" xfId="0" applyFont="1"/>
    <xf numFmtId="1" fontId="2" fillId="0" borderId="0" xfId="1" applyNumberFormat="1" applyFont="1"/>
    <xf numFmtId="1" fontId="0" fillId="0" borderId="0" xfId="1" applyNumberFormat="1" applyFont="1"/>
    <xf numFmtId="164" fontId="0" fillId="0" borderId="1" xfId="1" applyNumberFormat="1" applyFont="1" applyBorder="1"/>
    <xf numFmtId="164" fontId="0" fillId="0" borderId="2" xfId="1" applyNumberFormat="1" applyFont="1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164" fontId="0" fillId="0" borderId="0" xfId="1" applyNumberFormat="1" applyFont="1" applyBorder="1"/>
    <xf numFmtId="164" fontId="0" fillId="0" borderId="5" xfId="1" applyNumberFormat="1" applyFont="1" applyBorder="1"/>
    <xf numFmtId="164" fontId="0" fillId="0" borderId="6" xfId="1" applyNumberFormat="1" applyFont="1" applyBorder="1"/>
    <xf numFmtId="164" fontId="0" fillId="0" borderId="7" xfId="1" applyNumberFormat="1" applyFont="1" applyBorder="1"/>
    <xf numFmtId="164" fontId="0" fillId="0" borderId="8" xfId="1" applyNumberFormat="1" applyFont="1" applyBorder="1"/>
    <xf numFmtId="0" fontId="0" fillId="0" borderId="1" xfId="0" applyBorder="1"/>
    <xf numFmtId="0" fontId="0" fillId="0" borderId="2" xfId="0" applyBorder="1"/>
    <xf numFmtId="0" fontId="2" fillId="0" borderId="3" xfId="0" applyFont="1" applyBorder="1"/>
    <xf numFmtId="0" fontId="0" fillId="0" borderId="4" xfId="0" applyBorder="1"/>
    <xf numFmtId="0" fontId="0" fillId="0" borderId="0" xfId="0" applyBorder="1"/>
    <xf numFmtId="0" fontId="2" fillId="0" borderId="5" xfId="0" applyFont="1" applyBorder="1"/>
    <xf numFmtId="0" fontId="0" fillId="0" borderId="6" xfId="0" applyBorder="1"/>
    <xf numFmtId="0" fontId="0" fillId="0" borderId="7" xfId="0" applyBorder="1"/>
    <xf numFmtId="0" fontId="2" fillId="0" borderId="8" xfId="0" applyFont="1" applyBorder="1"/>
    <xf numFmtId="165" fontId="4" fillId="0" borderId="0" xfId="0" applyNumberFormat="1" applyFont="1" applyAlignment="1">
      <alignment horizontal="right"/>
    </xf>
    <xf numFmtId="166" fontId="0" fillId="0" borderId="1" xfId="0" applyNumberFormat="1" applyBorder="1"/>
    <xf numFmtId="166" fontId="0" fillId="0" borderId="2" xfId="0" applyNumberFormat="1" applyBorder="1"/>
    <xf numFmtId="166" fontId="0" fillId="0" borderId="3" xfId="0" applyNumberFormat="1" applyBorder="1"/>
    <xf numFmtId="166" fontId="0" fillId="0" borderId="4" xfId="0" applyNumberFormat="1" applyBorder="1"/>
    <xf numFmtId="166" fontId="0" fillId="0" borderId="0" xfId="0" applyNumberFormat="1" applyBorder="1"/>
    <xf numFmtId="166" fontId="0" fillId="0" borderId="5" xfId="0" applyNumberFormat="1" applyBorder="1"/>
    <xf numFmtId="166" fontId="0" fillId="0" borderId="6" xfId="0" applyNumberFormat="1" applyBorder="1"/>
    <xf numFmtId="166" fontId="0" fillId="0" borderId="7" xfId="0" applyNumberFormat="1" applyBorder="1"/>
    <xf numFmtId="166" fontId="0" fillId="0" borderId="8" xfId="0" applyNumberFormat="1" applyBorder="1"/>
    <xf numFmtId="43" fontId="0" fillId="0" borderId="1" xfId="0" applyNumberFormat="1" applyBorder="1"/>
    <xf numFmtId="43" fontId="0" fillId="0" borderId="2" xfId="0" applyNumberFormat="1" applyBorder="1"/>
    <xf numFmtId="43" fontId="0" fillId="0" borderId="3" xfId="0" applyNumberFormat="1" applyBorder="1"/>
    <xf numFmtId="43" fontId="0" fillId="0" borderId="4" xfId="0" applyNumberFormat="1" applyBorder="1"/>
    <xf numFmtId="43" fontId="0" fillId="0" borderId="0" xfId="0" applyNumberFormat="1" applyBorder="1"/>
    <xf numFmtId="43" fontId="0" fillId="0" borderId="5" xfId="0" applyNumberFormat="1" applyBorder="1"/>
    <xf numFmtId="43" fontId="0" fillId="0" borderId="6" xfId="0" applyNumberFormat="1" applyBorder="1"/>
    <xf numFmtId="43" fontId="0" fillId="0" borderId="7" xfId="0" applyNumberFormat="1" applyBorder="1"/>
    <xf numFmtId="43" fontId="0" fillId="0" borderId="8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BDDE02-4BC4-4439-A9EB-62CB27A241FB}">
  <dimension ref="A1:N12"/>
  <sheetViews>
    <sheetView workbookViewId="0">
      <selection activeCell="J4" sqref="J4:K4"/>
    </sheetView>
  </sheetViews>
  <sheetFormatPr defaultRowHeight="14.5" x14ac:dyDescent="0.35"/>
  <cols>
    <col min="7" max="7" width="10.08984375" bestFit="1" customWidth="1"/>
    <col min="8" max="8" width="11.08984375" bestFit="1" customWidth="1"/>
    <col min="10" max="10" width="10.08984375" bestFit="1" customWidth="1"/>
    <col min="11" max="11" width="10.36328125" customWidth="1"/>
    <col min="13" max="13" width="10.08984375" bestFit="1" customWidth="1"/>
    <col min="14" max="14" width="11.26953125" customWidth="1"/>
  </cols>
  <sheetData>
    <row r="1" spans="1:14" x14ac:dyDescent="0.35">
      <c r="A1" t="s">
        <v>0</v>
      </c>
      <c r="B1" s="1" t="s">
        <v>1</v>
      </c>
      <c r="C1" s="1" t="s">
        <v>2</v>
      </c>
      <c r="D1" s="1" t="s">
        <v>4</v>
      </c>
      <c r="E1" s="1" t="s">
        <v>3</v>
      </c>
      <c r="G1" t="s">
        <v>11</v>
      </c>
      <c r="H1" t="s">
        <v>12</v>
      </c>
    </row>
    <row r="2" spans="1:14" x14ac:dyDescent="0.35">
      <c r="A2">
        <v>2011</v>
      </c>
      <c r="B2" s="1"/>
      <c r="C2" s="1"/>
      <c r="D2" s="1"/>
      <c r="E2" s="1"/>
    </row>
    <row r="3" spans="1:14" x14ac:dyDescent="0.35">
      <c r="A3">
        <v>2012</v>
      </c>
      <c r="B3" s="1"/>
      <c r="C3" s="1"/>
      <c r="D3" s="1"/>
      <c r="E3" s="1"/>
    </row>
    <row r="4" spans="1:14" x14ac:dyDescent="0.35">
      <c r="A4">
        <v>2013</v>
      </c>
      <c r="B4" s="1">
        <v>10954</v>
      </c>
      <c r="C4" s="1">
        <v>54369</v>
      </c>
      <c r="D4" s="1">
        <v>10363</v>
      </c>
      <c r="E4" s="1">
        <v>44275</v>
      </c>
      <c r="G4" s="2">
        <f>B4+D4</f>
        <v>21317</v>
      </c>
      <c r="H4" s="2">
        <f>C4+E4</f>
        <v>98644</v>
      </c>
      <c r="J4" s="3">
        <f>G4*0.683</f>
        <v>14559.511</v>
      </c>
      <c r="K4" s="3">
        <f>H4*0.683</f>
        <v>67373.851999999999</v>
      </c>
      <c r="M4" s="3">
        <f>J4/0.72</f>
        <v>20221.543055555558</v>
      </c>
      <c r="N4" s="3">
        <f>K4/0.72</f>
        <v>93574.794444444444</v>
      </c>
    </row>
    <row r="5" spans="1:14" x14ac:dyDescent="0.35">
      <c r="A5">
        <v>2014</v>
      </c>
      <c r="B5" s="1">
        <v>8479</v>
      </c>
      <c r="C5" s="1">
        <v>56799</v>
      </c>
      <c r="D5" s="1">
        <v>7438</v>
      </c>
      <c r="E5" s="1">
        <v>46876</v>
      </c>
      <c r="G5" s="2">
        <f t="shared" ref="G5:G12" si="0">B5+D5</f>
        <v>15917</v>
      </c>
      <c r="H5" s="2">
        <f t="shared" ref="H5:H12" si="1">C5+E5</f>
        <v>103675</v>
      </c>
      <c r="J5" s="3">
        <f t="shared" ref="J5:J12" si="2">G5*0.683</f>
        <v>10871.311000000002</v>
      </c>
      <c r="K5" s="3">
        <f t="shared" ref="K5:K12" si="3">H5*0.683</f>
        <v>70810.025000000009</v>
      </c>
      <c r="M5" s="3">
        <f t="shared" ref="M5:M12" si="4">J5/0.72</f>
        <v>15099.043055555558</v>
      </c>
      <c r="N5" s="3">
        <f t="shared" ref="N5:N12" si="5">K5/0.72</f>
        <v>98347.256944444467</v>
      </c>
    </row>
    <row r="6" spans="1:14" x14ac:dyDescent="0.35">
      <c r="A6">
        <v>2015</v>
      </c>
      <c r="B6" s="1">
        <v>11099</v>
      </c>
      <c r="C6" s="1">
        <v>64509</v>
      </c>
      <c r="D6" s="1">
        <v>7345</v>
      </c>
      <c r="E6" s="1">
        <v>51722</v>
      </c>
      <c r="G6" s="2">
        <f t="shared" si="0"/>
        <v>18444</v>
      </c>
      <c r="H6" s="2">
        <f t="shared" si="1"/>
        <v>116231</v>
      </c>
      <c r="J6" s="3">
        <f t="shared" si="2"/>
        <v>12597.252</v>
      </c>
      <c r="K6" s="3">
        <f t="shared" si="3"/>
        <v>79385.773000000001</v>
      </c>
      <c r="M6" s="3">
        <f t="shared" si="4"/>
        <v>17496.183333333334</v>
      </c>
      <c r="N6" s="3">
        <f t="shared" si="5"/>
        <v>110258.01805555556</v>
      </c>
    </row>
    <row r="7" spans="1:14" x14ac:dyDescent="0.35">
      <c r="A7">
        <v>2016</v>
      </c>
      <c r="B7" s="1">
        <v>8414</v>
      </c>
      <c r="C7" s="1">
        <v>61198</v>
      </c>
      <c r="D7" s="1">
        <v>6686</v>
      </c>
      <c r="E7" s="1">
        <v>48956</v>
      </c>
      <c r="G7" s="2">
        <f t="shared" si="0"/>
        <v>15100</v>
      </c>
      <c r="H7" s="2">
        <f t="shared" si="1"/>
        <v>110154</v>
      </c>
      <c r="J7" s="3">
        <f t="shared" si="2"/>
        <v>10313.300000000001</v>
      </c>
      <c r="K7" s="3">
        <f t="shared" si="3"/>
        <v>75235.182000000001</v>
      </c>
      <c r="M7" s="3">
        <f t="shared" si="4"/>
        <v>14324.027777777779</v>
      </c>
      <c r="N7" s="3">
        <f t="shared" si="5"/>
        <v>104493.30833333333</v>
      </c>
    </row>
    <row r="8" spans="1:14" x14ac:dyDescent="0.35">
      <c r="A8">
        <v>2017</v>
      </c>
      <c r="B8" s="1">
        <v>6805</v>
      </c>
      <c r="C8" s="1">
        <v>58941</v>
      </c>
      <c r="D8" s="1">
        <v>6005</v>
      </c>
      <c r="E8" s="1">
        <v>44800</v>
      </c>
      <c r="G8" s="2">
        <f t="shared" si="0"/>
        <v>12810</v>
      </c>
      <c r="H8" s="2">
        <f t="shared" si="1"/>
        <v>103741</v>
      </c>
      <c r="J8" s="3">
        <f t="shared" si="2"/>
        <v>8749.2300000000014</v>
      </c>
      <c r="K8" s="3">
        <f t="shared" si="3"/>
        <v>70855.103000000003</v>
      </c>
      <c r="M8" s="3">
        <f t="shared" si="4"/>
        <v>12151.708333333336</v>
      </c>
      <c r="N8" s="3">
        <f t="shared" si="5"/>
        <v>98409.86527777779</v>
      </c>
    </row>
    <row r="9" spans="1:14" x14ac:dyDescent="0.35">
      <c r="A9">
        <v>2018</v>
      </c>
      <c r="B9" s="1">
        <v>6217</v>
      </c>
      <c r="C9" s="1">
        <v>56517</v>
      </c>
      <c r="D9" s="1">
        <v>5836</v>
      </c>
      <c r="E9" s="1">
        <v>44866</v>
      </c>
      <c r="G9" s="2">
        <f t="shared" si="0"/>
        <v>12053</v>
      </c>
      <c r="H9" s="2">
        <f t="shared" si="1"/>
        <v>101383</v>
      </c>
      <c r="J9" s="3">
        <f t="shared" si="2"/>
        <v>8232.1990000000005</v>
      </c>
      <c r="K9" s="3">
        <f t="shared" si="3"/>
        <v>69244.589000000007</v>
      </c>
      <c r="M9" s="3">
        <f t="shared" si="4"/>
        <v>11433.609722222223</v>
      </c>
      <c r="N9" s="3">
        <f t="shared" si="5"/>
        <v>96173.040277777793</v>
      </c>
    </row>
    <row r="10" spans="1:14" x14ac:dyDescent="0.35">
      <c r="A10">
        <v>2019</v>
      </c>
      <c r="B10" s="1">
        <v>5510</v>
      </c>
      <c r="C10" s="1">
        <v>56092</v>
      </c>
      <c r="D10" s="1">
        <v>5514</v>
      </c>
      <c r="E10" s="1">
        <v>43923</v>
      </c>
      <c r="G10" s="2">
        <f t="shared" si="0"/>
        <v>11024</v>
      </c>
      <c r="H10" s="2">
        <f t="shared" si="1"/>
        <v>100015</v>
      </c>
      <c r="J10" s="3">
        <f t="shared" si="2"/>
        <v>7529.3920000000007</v>
      </c>
      <c r="K10" s="3">
        <f t="shared" si="3"/>
        <v>68310.24500000001</v>
      </c>
      <c r="M10" s="3">
        <f t="shared" si="4"/>
        <v>10457.488888888891</v>
      </c>
      <c r="N10" s="3">
        <f t="shared" si="5"/>
        <v>94875.340277777796</v>
      </c>
    </row>
    <row r="11" spans="1:14" x14ac:dyDescent="0.35">
      <c r="A11">
        <v>2020</v>
      </c>
      <c r="B11" s="1">
        <v>5597</v>
      </c>
      <c r="C11" s="1">
        <v>54956</v>
      </c>
      <c r="D11" s="1">
        <v>5242</v>
      </c>
      <c r="E11" s="1">
        <v>42398</v>
      </c>
      <c r="G11" s="2">
        <f t="shared" si="0"/>
        <v>10839</v>
      </c>
      <c r="H11" s="2">
        <f t="shared" si="1"/>
        <v>97354</v>
      </c>
      <c r="J11" s="3">
        <f t="shared" si="2"/>
        <v>7403.0370000000003</v>
      </c>
      <c r="K11" s="3">
        <f t="shared" si="3"/>
        <v>66492.782000000007</v>
      </c>
      <c r="M11" s="3">
        <f t="shared" si="4"/>
        <v>10281.995833333334</v>
      </c>
      <c r="N11" s="3">
        <f t="shared" si="5"/>
        <v>92351.08611111113</v>
      </c>
    </row>
    <row r="12" spans="1:14" x14ac:dyDescent="0.35">
      <c r="A12">
        <v>2021</v>
      </c>
      <c r="B12" s="1">
        <v>5172</v>
      </c>
      <c r="C12" s="1">
        <v>53158</v>
      </c>
      <c r="D12" s="1">
        <v>5053</v>
      </c>
      <c r="E12" s="1">
        <v>41223</v>
      </c>
      <c r="G12" s="2">
        <f t="shared" si="0"/>
        <v>10225</v>
      </c>
      <c r="H12" s="2">
        <f t="shared" si="1"/>
        <v>94381</v>
      </c>
      <c r="J12" s="3">
        <f t="shared" si="2"/>
        <v>6983.6750000000002</v>
      </c>
      <c r="K12" s="3">
        <f t="shared" si="3"/>
        <v>64462.223000000005</v>
      </c>
      <c r="M12" s="3">
        <f t="shared" si="4"/>
        <v>9699.5486111111113</v>
      </c>
      <c r="N12" s="3">
        <f t="shared" si="5"/>
        <v>89530.86527777779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8A8EC2-9716-4EB8-8183-D48C6386AAB2}">
  <dimension ref="A1:O27"/>
  <sheetViews>
    <sheetView workbookViewId="0">
      <selection activeCell="P10" sqref="P10"/>
    </sheetView>
  </sheetViews>
  <sheetFormatPr defaultRowHeight="14.5" x14ac:dyDescent="0.35"/>
  <cols>
    <col min="11" max="11" width="11.08984375" bestFit="1" customWidth="1"/>
    <col min="12" max="12" width="10.08984375" bestFit="1" customWidth="1"/>
    <col min="13" max="13" width="8.54296875" customWidth="1"/>
    <col min="14" max="14" width="8.7265625" customWidth="1"/>
  </cols>
  <sheetData>
    <row r="1" spans="1:15" x14ac:dyDescent="0.35">
      <c r="A1" t="s">
        <v>0</v>
      </c>
      <c r="B1" t="s">
        <v>8</v>
      </c>
      <c r="C1" t="s">
        <v>9</v>
      </c>
      <c r="D1" t="s">
        <v>10</v>
      </c>
      <c r="G1" t="s">
        <v>34</v>
      </c>
      <c r="K1" t="s">
        <v>33</v>
      </c>
    </row>
    <row r="2" spans="1:15" x14ac:dyDescent="0.35">
      <c r="A2">
        <v>2011</v>
      </c>
      <c r="B2">
        <v>233000</v>
      </c>
      <c r="C2">
        <v>122000</v>
      </c>
      <c r="D2">
        <v>378000</v>
      </c>
      <c r="G2" s="22">
        <f>B2*0.683</f>
        <v>159139</v>
      </c>
      <c r="H2" s="23">
        <f t="shared" ref="H2:I12" si="0">C2*0.683</f>
        <v>83326</v>
      </c>
      <c r="I2" s="24">
        <f t="shared" si="0"/>
        <v>258174.00000000003</v>
      </c>
      <c r="K2" s="31">
        <v>91817.929000000004</v>
      </c>
      <c r="M2" s="32">
        <f>G2/$K$2</f>
        <v>1.7332018020140707</v>
      </c>
      <c r="N2" s="33">
        <f t="shared" ref="N2:O12" si="1">H2/$K$2</f>
        <v>0.90751338989577945</v>
      </c>
      <c r="O2" s="34">
        <f t="shared" si="1"/>
        <v>2.8118037818082349</v>
      </c>
    </row>
    <row r="3" spans="1:15" x14ac:dyDescent="0.35">
      <c r="A3">
        <v>2012</v>
      </c>
      <c r="B3">
        <v>225000</v>
      </c>
      <c r="C3">
        <v>101000</v>
      </c>
      <c r="D3">
        <v>399000</v>
      </c>
      <c r="G3" s="25">
        <f t="shared" ref="G3:G12" si="2">B3*0.683</f>
        <v>153675</v>
      </c>
      <c r="H3" s="26">
        <f t="shared" si="0"/>
        <v>68983</v>
      </c>
      <c r="I3" s="27">
        <f t="shared" si="0"/>
        <v>272517</v>
      </c>
      <c r="K3" s="31">
        <v>94451.28</v>
      </c>
      <c r="M3" s="35">
        <f t="shared" ref="M3:M12" si="3">G3/$K$2</f>
        <v>1.6736927272668063</v>
      </c>
      <c r="N3" s="36">
        <f t="shared" si="1"/>
        <v>0.7513020686842109</v>
      </c>
      <c r="O3" s="37">
        <f t="shared" si="1"/>
        <v>2.9680151030198032</v>
      </c>
    </row>
    <row r="4" spans="1:15" x14ac:dyDescent="0.35">
      <c r="A4">
        <v>2013</v>
      </c>
      <c r="B4">
        <v>218000</v>
      </c>
      <c r="C4">
        <v>103000</v>
      </c>
      <c r="D4">
        <v>374000</v>
      </c>
      <c r="G4" s="25">
        <f t="shared" si="2"/>
        <v>148894</v>
      </c>
      <c r="H4" s="26">
        <f t="shared" si="0"/>
        <v>70349</v>
      </c>
      <c r="I4" s="27">
        <f t="shared" si="0"/>
        <v>255442.00000000003</v>
      </c>
      <c r="K4" s="31">
        <v>97084.365999999995</v>
      </c>
      <c r="M4" s="35">
        <f t="shared" si="3"/>
        <v>1.6216222868629502</v>
      </c>
      <c r="N4" s="36">
        <f t="shared" si="1"/>
        <v>0.76617933737102695</v>
      </c>
      <c r="O4" s="37">
        <f t="shared" si="1"/>
        <v>2.782049244434603</v>
      </c>
    </row>
    <row r="5" spans="1:15" x14ac:dyDescent="0.35">
      <c r="A5">
        <v>2014</v>
      </c>
      <c r="B5">
        <v>206000</v>
      </c>
      <c r="C5">
        <v>105000</v>
      </c>
      <c r="D5">
        <v>342000</v>
      </c>
      <c r="G5" s="25">
        <f t="shared" si="2"/>
        <v>140698</v>
      </c>
      <c r="H5" s="26">
        <f t="shared" si="0"/>
        <v>71715</v>
      </c>
      <c r="I5" s="27">
        <f t="shared" si="0"/>
        <v>233586.00000000003</v>
      </c>
      <c r="K5" s="31">
        <v>99746.766000000003</v>
      </c>
      <c r="M5" s="35">
        <f t="shared" si="3"/>
        <v>1.5323586747420539</v>
      </c>
      <c r="N5" s="36">
        <f t="shared" si="1"/>
        <v>0.78105660605784299</v>
      </c>
      <c r="O5" s="37">
        <f t="shared" si="1"/>
        <v>2.5440129454455462</v>
      </c>
    </row>
    <row r="6" spans="1:15" x14ac:dyDescent="0.35">
      <c r="A6">
        <v>2015</v>
      </c>
      <c r="B6">
        <v>197000</v>
      </c>
      <c r="C6">
        <v>128000</v>
      </c>
      <c r="D6">
        <v>280000</v>
      </c>
      <c r="G6" s="25">
        <f t="shared" si="2"/>
        <v>134551</v>
      </c>
      <c r="H6" s="26">
        <f t="shared" si="0"/>
        <v>87424</v>
      </c>
      <c r="I6" s="27">
        <f t="shared" si="0"/>
        <v>191240</v>
      </c>
      <c r="K6" s="31">
        <v>102471.895</v>
      </c>
      <c r="M6" s="35">
        <f t="shared" si="3"/>
        <v>1.4654109656513816</v>
      </c>
      <c r="N6" s="36">
        <f t="shared" si="1"/>
        <v>0.9521451959562276</v>
      </c>
      <c r="O6" s="37">
        <f t="shared" si="1"/>
        <v>2.082817616154248</v>
      </c>
    </row>
    <row r="7" spans="1:15" x14ac:dyDescent="0.35">
      <c r="A7">
        <v>2016</v>
      </c>
      <c r="B7">
        <v>187000</v>
      </c>
      <c r="C7">
        <v>118000</v>
      </c>
      <c r="D7">
        <v>271000</v>
      </c>
      <c r="G7" s="25">
        <f t="shared" si="2"/>
        <v>127721.00000000001</v>
      </c>
      <c r="H7" s="26">
        <f t="shared" si="0"/>
        <v>80594</v>
      </c>
      <c r="I7" s="27">
        <f t="shared" si="0"/>
        <v>185093</v>
      </c>
      <c r="K7" s="31">
        <v>105293.228</v>
      </c>
      <c r="M7" s="35">
        <f t="shared" si="3"/>
        <v>1.3910246222173015</v>
      </c>
      <c r="N7" s="36">
        <f t="shared" si="1"/>
        <v>0.87775885252214736</v>
      </c>
      <c r="O7" s="37">
        <f t="shared" si="1"/>
        <v>2.0158699070635757</v>
      </c>
    </row>
    <row r="8" spans="1:15" x14ac:dyDescent="0.35">
      <c r="A8">
        <v>2017</v>
      </c>
      <c r="B8">
        <v>177000</v>
      </c>
      <c r="C8">
        <v>117000</v>
      </c>
      <c r="D8">
        <v>250000</v>
      </c>
      <c r="G8" s="25">
        <f t="shared" si="2"/>
        <v>120891.00000000001</v>
      </c>
      <c r="H8" s="26">
        <f t="shared" si="0"/>
        <v>79911</v>
      </c>
      <c r="I8" s="27">
        <f t="shared" si="0"/>
        <v>170750</v>
      </c>
      <c r="K8" s="31">
        <v>108197.95</v>
      </c>
      <c r="M8" s="35">
        <f t="shared" si="3"/>
        <v>1.3166382787832211</v>
      </c>
      <c r="N8" s="36">
        <f t="shared" si="1"/>
        <v>0.87032021817873928</v>
      </c>
      <c r="O8" s="37">
        <f t="shared" si="1"/>
        <v>1.8596585858520072</v>
      </c>
    </row>
    <row r="9" spans="1:15" x14ac:dyDescent="0.35">
      <c r="A9">
        <v>2018</v>
      </c>
      <c r="B9">
        <v>168000</v>
      </c>
      <c r="C9">
        <v>115000</v>
      </c>
      <c r="D9">
        <v>232000</v>
      </c>
      <c r="G9" s="25">
        <f t="shared" si="2"/>
        <v>114744.00000000001</v>
      </c>
      <c r="H9" s="26">
        <f t="shared" si="0"/>
        <v>78545</v>
      </c>
      <c r="I9" s="27">
        <f t="shared" si="0"/>
        <v>158456</v>
      </c>
      <c r="K9" s="31">
        <v>111129.43799999999</v>
      </c>
      <c r="M9" s="35">
        <f t="shared" si="3"/>
        <v>1.2496905696925489</v>
      </c>
      <c r="N9" s="36">
        <f t="shared" si="1"/>
        <v>0.85544294949192323</v>
      </c>
      <c r="O9" s="37">
        <f t="shared" si="1"/>
        <v>1.7257631676706626</v>
      </c>
    </row>
    <row r="10" spans="1:15" x14ac:dyDescent="0.35">
      <c r="A10">
        <v>2019</v>
      </c>
      <c r="B10">
        <v>160000</v>
      </c>
      <c r="C10">
        <v>112000</v>
      </c>
      <c r="D10">
        <v>215000</v>
      </c>
      <c r="G10" s="25">
        <f t="shared" si="2"/>
        <v>109280.00000000001</v>
      </c>
      <c r="H10" s="26">
        <f t="shared" si="0"/>
        <v>76496</v>
      </c>
      <c r="I10" s="27">
        <f t="shared" si="0"/>
        <v>146845</v>
      </c>
      <c r="K10" s="31">
        <v>114120.594</v>
      </c>
      <c r="M10" s="35">
        <f t="shared" si="3"/>
        <v>1.1901814949452847</v>
      </c>
      <c r="N10" s="36">
        <f t="shared" si="1"/>
        <v>0.83312704646169922</v>
      </c>
      <c r="O10" s="37">
        <f t="shared" si="1"/>
        <v>1.5993063838327262</v>
      </c>
    </row>
    <row r="11" spans="1:15" x14ac:dyDescent="0.35">
      <c r="A11">
        <v>2020</v>
      </c>
      <c r="B11">
        <v>151000</v>
      </c>
      <c r="C11">
        <v>105000</v>
      </c>
      <c r="D11">
        <v>206000</v>
      </c>
      <c r="G11" s="25">
        <f t="shared" si="2"/>
        <v>103133.00000000001</v>
      </c>
      <c r="H11" s="26">
        <f t="shared" si="0"/>
        <v>71715</v>
      </c>
      <c r="I11" s="27">
        <f t="shared" si="0"/>
        <v>140698</v>
      </c>
      <c r="K11" s="31">
        <v>117190.91099999999</v>
      </c>
      <c r="M11" s="35">
        <f t="shared" si="3"/>
        <v>1.1232337858546124</v>
      </c>
      <c r="N11" s="36">
        <f t="shared" si="1"/>
        <v>0.78105660605784299</v>
      </c>
      <c r="O11" s="37">
        <f t="shared" si="1"/>
        <v>1.5323586747420539</v>
      </c>
    </row>
    <row r="12" spans="1:15" x14ac:dyDescent="0.35">
      <c r="A12">
        <v>2021</v>
      </c>
      <c r="B12">
        <v>143000</v>
      </c>
      <c r="C12">
        <v>96000</v>
      </c>
      <c r="D12">
        <v>199000</v>
      </c>
      <c r="G12" s="28">
        <f t="shared" si="2"/>
        <v>97669.000000000015</v>
      </c>
      <c r="H12" s="29">
        <f t="shared" si="0"/>
        <v>65568</v>
      </c>
      <c r="I12" s="30">
        <f t="shared" si="0"/>
        <v>135917</v>
      </c>
      <c r="K12" s="31">
        <v>120283.026</v>
      </c>
      <c r="M12" s="38">
        <f t="shared" si="3"/>
        <v>1.0637247111073482</v>
      </c>
      <c r="N12" s="39">
        <f t="shared" si="1"/>
        <v>0.71410889696717073</v>
      </c>
      <c r="O12" s="40">
        <f t="shared" si="1"/>
        <v>1.4802882343381976</v>
      </c>
    </row>
    <row r="15" spans="1:15" x14ac:dyDescent="0.35">
      <c r="O15" t="s">
        <v>32</v>
      </c>
    </row>
    <row r="16" spans="1:15" x14ac:dyDescent="0.35">
      <c r="A16" t="s">
        <v>0</v>
      </c>
      <c r="B16" t="s">
        <v>28</v>
      </c>
      <c r="C16" t="s">
        <v>29</v>
      </c>
      <c r="D16" t="s">
        <v>30</v>
      </c>
    </row>
    <row r="17" spans="1:15" x14ac:dyDescent="0.35">
      <c r="A17">
        <v>2011</v>
      </c>
      <c r="B17">
        <v>40000</v>
      </c>
      <c r="C17">
        <v>20000</v>
      </c>
      <c r="D17">
        <v>67000</v>
      </c>
      <c r="G17">
        <f>B2-B17</f>
        <v>193000</v>
      </c>
      <c r="H17">
        <f t="shared" ref="H17:I17" si="4">C2-C17</f>
        <v>102000</v>
      </c>
      <c r="I17">
        <f t="shared" si="4"/>
        <v>311000</v>
      </c>
      <c r="K17" s="4">
        <f>G17*0.683</f>
        <v>131819</v>
      </c>
      <c r="L17" s="11">
        <f t="shared" ref="L17:M17" si="5">H17*0.683</f>
        <v>69666</v>
      </c>
      <c r="M17" s="12">
        <f t="shared" si="5"/>
        <v>212413.00000000003</v>
      </c>
      <c r="O17">
        <v>100000</v>
      </c>
    </row>
    <row r="18" spans="1:15" x14ac:dyDescent="0.35">
      <c r="A18">
        <v>2012</v>
      </c>
      <c r="B18">
        <v>23000</v>
      </c>
      <c r="C18">
        <v>10000</v>
      </c>
      <c r="D18">
        <v>41000</v>
      </c>
      <c r="G18">
        <f t="shared" ref="G18:G27" si="6">B3-B18</f>
        <v>202000</v>
      </c>
      <c r="H18">
        <f t="shared" ref="H18:H27" si="7">C3-C18</f>
        <v>91000</v>
      </c>
      <c r="I18">
        <f t="shared" ref="I18:I27" si="8">D3-D18</f>
        <v>358000</v>
      </c>
      <c r="K18" s="4">
        <f t="shared" ref="K18:K27" si="9">G18*0.683</f>
        <v>137966</v>
      </c>
      <c r="L18" s="11">
        <f t="shared" ref="L18:L27" si="10">H18*0.683</f>
        <v>62153.000000000007</v>
      </c>
      <c r="M18" s="12">
        <f t="shared" ref="M18:M27" si="11">I18*0.683</f>
        <v>244514.00000000003</v>
      </c>
      <c r="O18">
        <v>97769.85</v>
      </c>
    </row>
    <row r="19" spans="1:15" x14ac:dyDescent="0.35">
      <c r="A19">
        <v>2013</v>
      </c>
      <c r="B19">
        <v>24000</v>
      </c>
      <c r="C19">
        <v>11000</v>
      </c>
      <c r="D19">
        <v>42000</v>
      </c>
      <c r="G19">
        <f t="shared" si="6"/>
        <v>194000</v>
      </c>
      <c r="H19">
        <f t="shared" si="7"/>
        <v>92000</v>
      </c>
      <c r="I19">
        <f t="shared" si="8"/>
        <v>332000</v>
      </c>
      <c r="K19" s="4">
        <f t="shared" si="9"/>
        <v>132502</v>
      </c>
      <c r="L19" s="11">
        <f t="shared" si="10"/>
        <v>62836.000000000007</v>
      </c>
      <c r="M19" s="12">
        <f t="shared" si="11"/>
        <v>226756.00000000003</v>
      </c>
      <c r="O19">
        <v>97137.37</v>
      </c>
    </row>
    <row r="20" spans="1:15" x14ac:dyDescent="0.35">
      <c r="A20">
        <v>2014</v>
      </c>
      <c r="B20">
        <v>20000</v>
      </c>
      <c r="C20">
        <v>10000</v>
      </c>
      <c r="D20">
        <v>33000</v>
      </c>
      <c r="G20">
        <f t="shared" si="6"/>
        <v>186000</v>
      </c>
      <c r="H20">
        <f t="shared" si="7"/>
        <v>95000</v>
      </c>
      <c r="I20">
        <f t="shared" si="8"/>
        <v>309000</v>
      </c>
      <c r="K20" s="4">
        <f t="shared" si="9"/>
        <v>127038.00000000001</v>
      </c>
      <c r="L20" s="11">
        <f t="shared" si="10"/>
        <v>64885.000000000007</v>
      </c>
      <c r="M20" s="12">
        <f t="shared" si="11"/>
        <v>211047.00000000003</v>
      </c>
      <c r="O20">
        <v>97186.57</v>
      </c>
    </row>
    <row r="21" spans="1:15" x14ac:dyDescent="0.35">
      <c r="A21">
        <v>2015</v>
      </c>
      <c r="B21">
        <v>16000</v>
      </c>
      <c r="C21">
        <v>11000</v>
      </c>
      <c r="D21">
        <v>23000</v>
      </c>
      <c r="G21">
        <f t="shared" si="6"/>
        <v>181000</v>
      </c>
      <c r="H21">
        <f t="shared" si="7"/>
        <v>117000</v>
      </c>
      <c r="I21">
        <f t="shared" si="8"/>
        <v>257000</v>
      </c>
      <c r="K21" s="4">
        <f t="shared" si="9"/>
        <v>123623.00000000001</v>
      </c>
      <c r="L21" s="11">
        <f t="shared" si="10"/>
        <v>79911</v>
      </c>
      <c r="M21" s="12">
        <f t="shared" si="11"/>
        <v>175531</v>
      </c>
      <c r="O21">
        <v>96385.59</v>
      </c>
    </row>
    <row r="22" spans="1:15" x14ac:dyDescent="0.35">
      <c r="A22">
        <v>2016</v>
      </c>
      <c r="B22">
        <v>14000</v>
      </c>
      <c r="C22">
        <v>9000</v>
      </c>
      <c r="D22">
        <v>21000</v>
      </c>
      <c r="G22">
        <f t="shared" si="6"/>
        <v>173000</v>
      </c>
      <c r="H22">
        <f t="shared" si="7"/>
        <v>109000</v>
      </c>
      <c r="I22">
        <f t="shared" si="8"/>
        <v>250000</v>
      </c>
      <c r="K22" s="4">
        <f t="shared" si="9"/>
        <v>118159.00000000001</v>
      </c>
      <c r="L22" s="11">
        <f t="shared" si="10"/>
        <v>74447</v>
      </c>
      <c r="M22" s="12">
        <f t="shared" si="11"/>
        <v>170750</v>
      </c>
      <c r="O22">
        <v>94157.94</v>
      </c>
    </row>
    <row r="23" spans="1:15" x14ac:dyDescent="0.35">
      <c r="A23">
        <v>2017</v>
      </c>
      <c r="B23">
        <v>13000</v>
      </c>
      <c r="C23">
        <v>8300</v>
      </c>
      <c r="D23">
        <v>18000</v>
      </c>
      <c r="G23">
        <f t="shared" si="6"/>
        <v>164000</v>
      </c>
      <c r="H23">
        <f t="shared" si="7"/>
        <v>108700</v>
      </c>
      <c r="I23">
        <f t="shared" si="8"/>
        <v>232000</v>
      </c>
      <c r="K23" s="4">
        <f t="shared" si="9"/>
        <v>112012.00000000001</v>
      </c>
      <c r="L23" s="11">
        <f t="shared" si="10"/>
        <v>74242.100000000006</v>
      </c>
      <c r="M23" s="12">
        <f t="shared" si="11"/>
        <v>158456</v>
      </c>
      <c r="O23">
        <v>90497.53</v>
      </c>
    </row>
    <row r="24" spans="1:15" x14ac:dyDescent="0.35">
      <c r="A24">
        <v>2018</v>
      </c>
      <c r="B24">
        <v>7700</v>
      </c>
      <c r="C24">
        <v>5300</v>
      </c>
      <c r="D24">
        <v>11000</v>
      </c>
      <c r="G24">
        <f t="shared" si="6"/>
        <v>160300</v>
      </c>
      <c r="H24">
        <f t="shared" si="7"/>
        <v>109700</v>
      </c>
      <c r="I24">
        <f t="shared" si="8"/>
        <v>221000</v>
      </c>
      <c r="K24" s="4">
        <f t="shared" si="9"/>
        <v>109484.90000000001</v>
      </c>
      <c r="L24" s="11">
        <f t="shared" si="10"/>
        <v>74925.100000000006</v>
      </c>
      <c r="M24" s="12">
        <f t="shared" si="11"/>
        <v>150943</v>
      </c>
      <c r="O24">
        <v>85662.43</v>
      </c>
    </row>
    <row r="25" spans="1:15" x14ac:dyDescent="0.35">
      <c r="A25">
        <v>2019</v>
      </c>
      <c r="B25">
        <v>10000</v>
      </c>
      <c r="C25">
        <v>7300</v>
      </c>
      <c r="D25">
        <v>14000</v>
      </c>
      <c r="G25">
        <f t="shared" si="6"/>
        <v>150000</v>
      </c>
      <c r="H25">
        <f t="shared" si="7"/>
        <v>104700</v>
      </c>
      <c r="I25">
        <f t="shared" si="8"/>
        <v>201000</v>
      </c>
      <c r="K25" s="4">
        <f t="shared" si="9"/>
        <v>102450.00000000001</v>
      </c>
      <c r="L25" s="11">
        <f t="shared" si="10"/>
        <v>71510.100000000006</v>
      </c>
      <c r="M25" s="12">
        <f t="shared" si="11"/>
        <v>137283</v>
      </c>
      <c r="O25">
        <v>80012.77</v>
      </c>
    </row>
    <row r="26" spans="1:15" x14ac:dyDescent="0.35">
      <c r="A26">
        <v>2020</v>
      </c>
      <c r="B26">
        <v>10000</v>
      </c>
      <c r="C26">
        <v>7000</v>
      </c>
      <c r="D26">
        <v>14000</v>
      </c>
      <c r="G26">
        <f t="shared" si="6"/>
        <v>141000</v>
      </c>
      <c r="H26">
        <f t="shared" si="7"/>
        <v>98000</v>
      </c>
      <c r="I26">
        <f t="shared" si="8"/>
        <v>192000</v>
      </c>
      <c r="K26" s="4">
        <f t="shared" si="9"/>
        <v>96303</v>
      </c>
      <c r="L26" s="11">
        <f t="shared" si="10"/>
        <v>66934</v>
      </c>
      <c r="M26" s="12">
        <f t="shared" si="11"/>
        <v>131136</v>
      </c>
      <c r="O26">
        <v>73923.289999999994</v>
      </c>
    </row>
    <row r="27" spans="1:15" x14ac:dyDescent="0.35">
      <c r="A27">
        <v>2021</v>
      </c>
      <c r="B27">
        <v>7400</v>
      </c>
      <c r="C27">
        <v>5000</v>
      </c>
      <c r="D27">
        <v>10000</v>
      </c>
      <c r="G27">
        <f t="shared" si="6"/>
        <v>135600</v>
      </c>
      <c r="H27">
        <f t="shared" si="7"/>
        <v>91000</v>
      </c>
      <c r="I27">
        <f t="shared" si="8"/>
        <v>189000</v>
      </c>
      <c r="K27" s="4">
        <f t="shared" si="9"/>
        <v>92614.8</v>
      </c>
      <c r="L27" s="11">
        <f t="shared" si="10"/>
        <v>62153.000000000007</v>
      </c>
      <c r="M27" s="12">
        <f t="shared" si="11"/>
        <v>129087.00000000001</v>
      </c>
      <c r="O27">
        <v>67732.84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E18F90-0FB5-445F-8F46-04B988AB4F77}">
  <dimension ref="A1:U25"/>
  <sheetViews>
    <sheetView tabSelected="1" topLeftCell="E8" zoomScaleNormal="100" workbookViewId="0">
      <selection activeCell="K24" sqref="K24"/>
    </sheetView>
  </sheetViews>
  <sheetFormatPr defaultRowHeight="14.5" x14ac:dyDescent="0.35"/>
  <cols>
    <col min="7" max="9" width="11.08984375" bestFit="1" customWidth="1"/>
  </cols>
  <sheetData>
    <row r="1" spans="1:21" x14ac:dyDescent="0.35">
      <c r="A1" t="s">
        <v>0</v>
      </c>
      <c r="B1" t="s">
        <v>5</v>
      </c>
      <c r="C1" t="s">
        <v>6</v>
      </c>
      <c r="D1" t="s">
        <v>7</v>
      </c>
      <c r="K1" t="s">
        <v>33</v>
      </c>
      <c r="M1" t="s">
        <v>31</v>
      </c>
      <c r="U1" t="s">
        <v>32</v>
      </c>
    </row>
    <row r="2" spans="1:21" x14ac:dyDescent="0.35">
      <c r="A2">
        <v>2011</v>
      </c>
      <c r="B2">
        <v>42000</v>
      </c>
      <c r="C2">
        <v>30000</v>
      </c>
      <c r="D2">
        <v>56000</v>
      </c>
      <c r="G2" s="13">
        <f>B2*0.683</f>
        <v>28686.000000000004</v>
      </c>
      <c r="H2" s="14">
        <f t="shared" ref="H2:I2" si="0">C2*0.683</f>
        <v>20490</v>
      </c>
      <c r="I2" s="15">
        <f t="shared" si="0"/>
        <v>38248</v>
      </c>
      <c r="K2" s="31">
        <v>91817.929000000004</v>
      </c>
      <c r="M2">
        <v>30000</v>
      </c>
      <c r="N2">
        <v>19000</v>
      </c>
      <c r="O2">
        <v>43000</v>
      </c>
      <c r="Q2">
        <f>M2*0.683</f>
        <v>20490</v>
      </c>
      <c r="R2">
        <f t="shared" ref="R2:S2" si="1">N2*0.683</f>
        <v>12977.000000000002</v>
      </c>
      <c r="S2">
        <f t="shared" si="1"/>
        <v>29369.000000000004</v>
      </c>
      <c r="U2">
        <v>20490</v>
      </c>
    </row>
    <row r="3" spans="1:21" x14ac:dyDescent="0.35">
      <c r="A3">
        <v>2012</v>
      </c>
      <c r="B3">
        <v>41000</v>
      </c>
      <c r="C3">
        <v>27000</v>
      </c>
      <c r="D3">
        <v>58000</v>
      </c>
      <c r="G3" s="16">
        <f t="shared" ref="G3:G12" si="2">B3*0.683</f>
        <v>28003.000000000004</v>
      </c>
      <c r="H3" s="17">
        <f t="shared" ref="H3:H12" si="3">C3*0.683</f>
        <v>18441</v>
      </c>
      <c r="I3" s="18">
        <f t="shared" ref="I3:I12" si="4">D3*0.683</f>
        <v>39614</v>
      </c>
      <c r="K3" s="31">
        <v>94451.28</v>
      </c>
      <c r="M3">
        <v>34000</v>
      </c>
      <c r="N3">
        <v>20000</v>
      </c>
      <c r="O3">
        <v>51000</v>
      </c>
      <c r="Q3">
        <f t="shared" ref="Q3:Q12" si="5">M3*0.683</f>
        <v>23222</v>
      </c>
      <c r="R3">
        <f t="shared" ref="R3:R12" si="6">N3*0.683</f>
        <v>13660.000000000002</v>
      </c>
      <c r="S3">
        <f t="shared" ref="S3:S12" si="7">O3*0.683</f>
        <v>34833</v>
      </c>
      <c r="U3">
        <v>19426.77</v>
      </c>
    </row>
    <row r="4" spans="1:21" x14ac:dyDescent="0.35">
      <c r="A4">
        <v>2013</v>
      </c>
      <c r="B4">
        <v>44000</v>
      </c>
      <c r="C4">
        <v>29000</v>
      </c>
      <c r="D4">
        <v>62000</v>
      </c>
      <c r="G4" s="16">
        <f t="shared" si="2"/>
        <v>30052.000000000004</v>
      </c>
      <c r="H4" s="17">
        <f t="shared" si="3"/>
        <v>19807</v>
      </c>
      <c r="I4" s="18">
        <f t="shared" si="4"/>
        <v>42346</v>
      </c>
      <c r="K4" s="31">
        <v>97084.365999999995</v>
      </c>
      <c r="M4">
        <v>35000</v>
      </c>
      <c r="N4">
        <v>21000</v>
      </c>
      <c r="O4">
        <v>54000</v>
      </c>
      <c r="Q4">
        <f t="shared" si="5"/>
        <v>23905</v>
      </c>
      <c r="R4">
        <f t="shared" si="6"/>
        <v>14343.000000000002</v>
      </c>
      <c r="S4">
        <f t="shared" si="7"/>
        <v>36882</v>
      </c>
      <c r="U4">
        <v>19905.419999999998</v>
      </c>
    </row>
    <row r="5" spans="1:21" x14ac:dyDescent="0.35">
      <c r="A5">
        <v>2014</v>
      </c>
      <c r="B5">
        <v>44000</v>
      </c>
      <c r="C5">
        <v>28000</v>
      </c>
      <c r="D5">
        <v>62000</v>
      </c>
      <c r="G5" s="16">
        <f t="shared" si="2"/>
        <v>30052.000000000004</v>
      </c>
      <c r="H5" s="17">
        <f t="shared" si="3"/>
        <v>19124</v>
      </c>
      <c r="I5" s="18">
        <f t="shared" si="4"/>
        <v>42346</v>
      </c>
      <c r="K5" s="31">
        <v>99746.766000000003</v>
      </c>
      <c r="M5">
        <v>36000</v>
      </c>
      <c r="N5">
        <v>21000</v>
      </c>
      <c r="O5">
        <v>55000</v>
      </c>
      <c r="Q5">
        <f t="shared" si="5"/>
        <v>24588.000000000004</v>
      </c>
      <c r="R5">
        <f t="shared" si="6"/>
        <v>14343.000000000002</v>
      </c>
      <c r="S5">
        <f t="shared" si="7"/>
        <v>37565</v>
      </c>
      <c r="U5">
        <v>20491.96</v>
      </c>
    </row>
    <row r="6" spans="1:21" x14ac:dyDescent="0.35">
      <c r="A6">
        <v>2015</v>
      </c>
      <c r="B6">
        <v>32000</v>
      </c>
      <c r="C6">
        <v>22000</v>
      </c>
      <c r="D6">
        <v>43000</v>
      </c>
      <c r="G6" s="16">
        <f t="shared" si="2"/>
        <v>21856</v>
      </c>
      <c r="H6" s="17">
        <f t="shared" si="3"/>
        <v>15026.000000000002</v>
      </c>
      <c r="I6" s="18">
        <f t="shared" si="4"/>
        <v>29369.000000000004</v>
      </c>
      <c r="K6" s="31">
        <v>102471.895</v>
      </c>
      <c r="M6">
        <v>27000</v>
      </c>
      <c r="N6">
        <v>17000</v>
      </c>
      <c r="O6">
        <v>38000</v>
      </c>
      <c r="Q6">
        <f t="shared" si="5"/>
        <v>18441</v>
      </c>
      <c r="R6">
        <f t="shared" si="6"/>
        <v>11611</v>
      </c>
      <c r="S6">
        <f t="shared" si="7"/>
        <v>25954.000000000004</v>
      </c>
      <c r="U6">
        <v>20829.87</v>
      </c>
    </row>
    <row r="7" spans="1:21" x14ac:dyDescent="0.35">
      <c r="A7">
        <v>2016</v>
      </c>
      <c r="B7">
        <v>31000</v>
      </c>
      <c r="C7">
        <v>21000</v>
      </c>
      <c r="D7">
        <v>43000</v>
      </c>
      <c r="G7" s="16">
        <f t="shared" si="2"/>
        <v>21173</v>
      </c>
      <c r="H7" s="17">
        <f t="shared" si="3"/>
        <v>14343.000000000002</v>
      </c>
      <c r="I7" s="18">
        <f t="shared" si="4"/>
        <v>29369.000000000004</v>
      </c>
      <c r="K7" s="31">
        <v>105293.228</v>
      </c>
      <c r="M7">
        <v>27000</v>
      </c>
      <c r="N7">
        <v>17000</v>
      </c>
      <c r="O7">
        <v>39000</v>
      </c>
      <c r="Q7">
        <f t="shared" si="5"/>
        <v>18441</v>
      </c>
      <c r="R7">
        <f t="shared" si="6"/>
        <v>11611</v>
      </c>
      <c r="S7">
        <f t="shared" si="7"/>
        <v>26637.000000000004</v>
      </c>
      <c r="U7">
        <v>20810.830000000002</v>
      </c>
    </row>
    <row r="8" spans="1:21" x14ac:dyDescent="0.35">
      <c r="A8">
        <v>2017</v>
      </c>
      <c r="B8">
        <v>31000</v>
      </c>
      <c r="C8">
        <v>20000</v>
      </c>
      <c r="D8">
        <v>43000</v>
      </c>
      <c r="G8" s="16">
        <f t="shared" si="2"/>
        <v>21173</v>
      </c>
      <c r="H8" s="17">
        <f t="shared" si="3"/>
        <v>13660.000000000002</v>
      </c>
      <c r="I8" s="18">
        <f t="shared" si="4"/>
        <v>29369.000000000004</v>
      </c>
      <c r="K8" s="31">
        <v>108197.95</v>
      </c>
      <c r="M8">
        <v>27000</v>
      </c>
      <c r="N8">
        <v>17000</v>
      </c>
      <c r="O8">
        <v>39000</v>
      </c>
      <c r="Q8">
        <f t="shared" si="5"/>
        <v>18441</v>
      </c>
      <c r="R8">
        <f t="shared" si="6"/>
        <v>11611</v>
      </c>
      <c r="S8">
        <f t="shared" si="7"/>
        <v>26637.000000000004</v>
      </c>
      <c r="U8">
        <v>20422.349999999999</v>
      </c>
    </row>
    <row r="9" spans="1:21" x14ac:dyDescent="0.35">
      <c r="A9">
        <v>2018</v>
      </c>
      <c r="B9">
        <v>27000</v>
      </c>
      <c r="C9">
        <v>18000</v>
      </c>
      <c r="D9">
        <v>38000</v>
      </c>
      <c r="G9" s="16">
        <f t="shared" si="2"/>
        <v>18441</v>
      </c>
      <c r="H9" s="17">
        <f t="shared" si="3"/>
        <v>12294.000000000002</v>
      </c>
      <c r="I9" s="18">
        <f t="shared" si="4"/>
        <v>25954.000000000004</v>
      </c>
      <c r="K9" s="31">
        <v>111129.43799999999</v>
      </c>
      <c r="M9">
        <v>25000</v>
      </c>
      <c r="N9">
        <v>16000</v>
      </c>
      <c r="O9">
        <v>36000</v>
      </c>
      <c r="Q9">
        <f t="shared" si="5"/>
        <v>17075</v>
      </c>
      <c r="R9">
        <f t="shared" si="6"/>
        <v>10928</v>
      </c>
      <c r="S9">
        <f t="shared" si="7"/>
        <v>24588.000000000004</v>
      </c>
      <c r="U9">
        <v>19702.64</v>
      </c>
    </row>
    <row r="10" spans="1:21" x14ac:dyDescent="0.35">
      <c r="A10">
        <v>2019</v>
      </c>
      <c r="B10">
        <v>25000</v>
      </c>
      <c r="C10">
        <v>16000</v>
      </c>
      <c r="D10">
        <v>35000</v>
      </c>
      <c r="G10" s="16">
        <f t="shared" si="2"/>
        <v>17075</v>
      </c>
      <c r="H10" s="17">
        <f t="shared" si="3"/>
        <v>10928</v>
      </c>
      <c r="I10" s="18">
        <f t="shared" si="4"/>
        <v>23905</v>
      </c>
      <c r="K10" s="31">
        <v>114120.594</v>
      </c>
      <c r="M10">
        <v>22000</v>
      </c>
      <c r="N10">
        <v>14000</v>
      </c>
      <c r="O10">
        <v>32000</v>
      </c>
      <c r="Q10">
        <f t="shared" si="5"/>
        <v>15026.000000000002</v>
      </c>
      <c r="R10">
        <f t="shared" si="6"/>
        <v>9562</v>
      </c>
      <c r="S10">
        <f t="shared" si="7"/>
        <v>21856</v>
      </c>
      <c r="U10" s="8">
        <v>18717.8</v>
      </c>
    </row>
    <row r="11" spans="1:21" x14ac:dyDescent="0.35">
      <c r="A11">
        <v>2020</v>
      </c>
      <c r="B11">
        <v>23000</v>
      </c>
      <c r="C11">
        <v>15000</v>
      </c>
      <c r="D11">
        <v>33000</v>
      </c>
      <c r="G11" s="16">
        <f t="shared" si="2"/>
        <v>15709.000000000002</v>
      </c>
      <c r="H11" s="17">
        <f t="shared" si="3"/>
        <v>10245</v>
      </c>
      <c r="I11" s="18">
        <f t="shared" si="4"/>
        <v>22539</v>
      </c>
      <c r="K11" s="31">
        <v>117190.91099999999</v>
      </c>
      <c r="M11">
        <v>20000</v>
      </c>
      <c r="N11">
        <v>13000</v>
      </c>
      <c r="O11">
        <v>30000</v>
      </c>
      <c r="Q11">
        <f t="shared" si="5"/>
        <v>13660.000000000002</v>
      </c>
      <c r="R11">
        <f t="shared" si="6"/>
        <v>8879</v>
      </c>
      <c r="S11">
        <f t="shared" si="7"/>
        <v>20490</v>
      </c>
      <c r="U11">
        <v>17546.28</v>
      </c>
    </row>
    <row r="12" spans="1:21" x14ac:dyDescent="0.35">
      <c r="A12">
        <v>2021</v>
      </c>
      <c r="B12">
        <v>21000</v>
      </c>
      <c r="C12">
        <v>13000</v>
      </c>
      <c r="D12">
        <v>30000</v>
      </c>
      <c r="G12" s="19">
        <f t="shared" si="2"/>
        <v>14343.000000000002</v>
      </c>
      <c r="H12" s="20">
        <f t="shared" si="3"/>
        <v>8879</v>
      </c>
      <c r="I12" s="21">
        <f t="shared" si="4"/>
        <v>20490</v>
      </c>
      <c r="K12" s="31">
        <v>120283.026</v>
      </c>
      <c r="M12">
        <v>19000</v>
      </c>
      <c r="N12">
        <v>11000</v>
      </c>
      <c r="O12">
        <v>28000</v>
      </c>
      <c r="Q12">
        <f t="shared" si="5"/>
        <v>12977.000000000002</v>
      </c>
      <c r="R12">
        <f t="shared" si="6"/>
        <v>7513.0000000000009</v>
      </c>
      <c r="S12">
        <f t="shared" si="7"/>
        <v>19124</v>
      </c>
      <c r="U12">
        <v>16267.51</v>
      </c>
    </row>
    <row r="14" spans="1:21" x14ac:dyDescent="0.35">
      <c r="F14" t="s">
        <v>0</v>
      </c>
    </row>
    <row r="15" spans="1:21" x14ac:dyDescent="0.35">
      <c r="F15">
        <v>2011</v>
      </c>
      <c r="G15" s="41">
        <f>G2/$K$2</f>
        <v>0.31242264242313722</v>
      </c>
      <c r="H15" s="42">
        <f t="shared" ref="H15:I15" si="8">H2/$K$2</f>
        <v>0.22315903030224085</v>
      </c>
      <c r="I15" s="43">
        <f t="shared" si="8"/>
        <v>0.41656352323084961</v>
      </c>
    </row>
    <row r="16" spans="1:21" x14ac:dyDescent="0.35">
      <c r="F16">
        <v>2012</v>
      </c>
      <c r="G16" s="44">
        <f t="shared" ref="G16:I16" si="9">G3/$K$2</f>
        <v>0.3049840080797292</v>
      </c>
      <c r="H16" s="45">
        <f t="shared" si="9"/>
        <v>0.20084312727201678</v>
      </c>
      <c r="I16" s="46">
        <f t="shared" si="9"/>
        <v>0.43144079191766566</v>
      </c>
    </row>
    <row r="17" spans="6:9" x14ac:dyDescent="0.35">
      <c r="F17">
        <v>2013</v>
      </c>
      <c r="G17" s="44">
        <f t="shared" ref="G17:I17" si="10">G4/$K$2</f>
        <v>0.32729991110995327</v>
      </c>
      <c r="H17" s="45">
        <f t="shared" si="10"/>
        <v>0.21572039595883283</v>
      </c>
      <c r="I17" s="46">
        <f t="shared" si="10"/>
        <v>0.46119532929129775</v>
      </c>
    </row>
    <row r="18" spans="6:9" x14ac:dyDescent="0.35">
      <c r="F18">
        <v>2014</v>
      </c>
      <c r="G18" s="44">
        <f t="shared" ref="G18:I18" si="11">G5/$K$2</f>
        <v>0.32729991110995327</v>
      </c>
      <c r="H18" s="45">
        <f t="shared" si="11"/>
        <v>0.2082817616154248</v>
      </c>
      <c r="I18" s="46">
        <f t="shared" si="11"/>
        <v>0.46119532929129775</v>
      </c>
    </row>
    <row r="19" spans="6:9" x14ac:dyDescent="0.35">
      <c r="F19">
        <v>2015</v>
      </c>
      <c r="G19" s="44">
        <f t="shared" ref="G19:I19" si="12">G6/$K$2</f>
        <v>0.2380362989890569</v>
      </c>
      <c r="H19" s="45">
        <f t="shared" si="12"/>
        <v>0.16364995555497663</v>
      </c>
      <c r="I19" s="46">
        <f t="shared" si="12"/>
        <v>0.31986127676654524</v>
      </c>
    </row>
    <row r="20" spans="6:9" x14ac:dyDescent="0.35">
      <c r="F20">
        <v>2016</v>
      </c>
      <c r="G20" s="44">
        <f t="shared" ref="G20:I20" si="13">G7/$K$2</f>
        <v>0.23059766464564888</v>
      </c>
      <c r="H20" s="45">
        <f t="shared" si="13"/>
        <v>0.15621132121156861</v>
      </c>
      <c r="I20" s="46">
        <f t="shared" si="13"/>
        <v>0.31986127676654524</v>
      </c>
    </row>
    <row r="21" spans="6:9" x14ac:dyDescent="0.35">
      <c r="F21">
        <v>2017</v>
      </c>
      <c r="G21" s="44">
        <f t="shared" ref="G21:I21" si="14">G8/$K$2</f>
        <v>0.23059766464564888</v>
      </c>
      <c r="H21" s="45">
        <f t="shared" si="14"/>
        <v>0.14877268686816059</v>
      </c>
      <c r="I21" s="46">
        <f t="shared" si="14"/>
        <v>0.31986127676654524</v>
      </c>
    </row>
    <row r="22" spans="6:9" x14ac:dyDescent="0.35">
      <c r="F22">
        <v>2018</v>
      </c>
      <c r="G22" s="44">
        <f t="shared" ref="G22:I22" si="15">G9/$K$2</f>
        <v>0.20084312727201678</v>
      </c>
      <c r="H22" s="45">
        <f t="shared" si="15"/>
        <v>0.13389541818134454</v>
      </c>
      <c r="I22" s="46">
        <f t="shared" si="15"/>
        <v>0.28266810504950513</v>
      </c>
    </row>
    <row r="23" spans="6:9" x14ac:dyDescent="0.35">
      <c r="F23">
        <v>2019</v>
      </c>
      <c r="G23" s="44">
        <f t="shared" ref="G23:I23" si="16">G10/$K$2</f>
        <v>0.18596585858520071</v>
      </c>
      <c r="H23" s="45">
        <f t="shared" si="16"/>
        <v>0.11901814949452845</v>
      </c>
      <c r="I23" s="46">
        <f t="shared" si="16"/>
        <v>0.260352202019281</v>
      </c>
    </row>
    <row r="24" spans="6:9" x14ac:dyDescent="0.35">
      <c r="F24">
        <v>2020</v>
      </c>
      <c r="G24" s="44">
        <f t="shared" ref="G24:I24" si="17">G11/$K$2</f>
        <v>0.17108858989838469</v>
      </c>
      <c r="H24" s="45">
        <f t="shared" si="17"/>
        <v>0.11157951515112043</v>
      </c>
      <c r="I24" s="46">
        <f t="shared" si="17"/>
        <v>0.24547493333246495</v>
      </c>
    </row>
    <row r="25" spans="6:9" x14ac:dyDescent="0.35">
      <c r="F25">
        <v>2021</v>
      </c>
      <c r="G25" s="47">
        <f t="shared" ref="G25:I25" si="18">G12/$K$2</f>
        <v>0.15621132121156861</v>
      </c>
      <c r="H25" s="48">
        <f t="shared" si="18"/>
        <v>9.6702246464304364E-2</v>
      </c>
      <c r="I25" s="49">
        <f t="shared" si="18"/>
        <v>0.22315903030224085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5ADF5-DD52-49C3-8C03-69048DC27C05}">
  <dimension ref="A2:G7"/>
  <sheetViews>
    <sheetView workbookViewId="0">
      <selection activeCell="G8" sqref="G8"/>
    </sheetView>
  </sheetViews>
  <sheetFormatPr defaultRowHeight="14.5" x14ac:dyDescent="0.35"/>
  <cols>
    <col min="2" max="2" width="31.26953125" bestFit="1" customWidth="1"/>
    <col min="3" max="3" width="27.90625" bestFit="1" customWidth="1"/>
    <col min="4" max="4" width="28.453125" bestFit="1" customWidth="1"/>
    <col min="5" max="5" width="29.6328125" bestFit="1" customWidth="1"/>
    <col min="6" max="6" width="12.54296875" bestFit="1" customWidth="1"/>
    <col min="7" max="7" width="13.6328125" bestFit="1" customWidth="1"/>
  </cols>
  <sheetData>
    <row r="2" spans="1:7" x14ac:dyDescent="0.35">
      <c r="A2" t="s">
        <v>17</v>
      </c>
      <c r="B2" s="7" t="s">
        <v>13</v>
      </c>
      <c r="C2" s="7" t="s">
        <v>14</v>
      </c>
      <c r="D2" s="7" t="s">
        <v>15</v>
      </c>
      <c r="E2" s="7" t="s">
        <v>16</v>
      </c>
      <c r="F2" s="7" t="s">
        <v>24</v>
      </c>
      <c r="G2" s="7" t="s">
        <v>25</v>
      </c>
    </row>
    <row r="3" spans="1:7" x14ac:dyDescent="0.35">
      <c r="A3" t="s">
        <v>19</v>
      </c>
      <c r="B3" s="5">
        <f>23400000*1.132</f>
        <v>26488799.999999996</v>
      </c>
      <c r="C3" s="5">
        <f>814000*1.132</f>
        <v>921447.99999999988</v>
      </c>
      <c r="D3" s="5">
        <f>867000*1.132</f>
        <v>981443.99999999988</v>
      </c>
      <c r="E3" s="5">
        <f>2230000*1.132</f>
        <v>2524359.9999999995</v>
      </c>
      <c r="F3" s="4">
        <f>E3*D3/B3</f>
        <v>93530.774358974333</v>
      </c>
      <c r="G3" s="9">
        <f>D3-F3</f>
        <v>887913.22564102558</v>
      </c>
    </row>
    <row r="4" spans="1:7" x14ac:dyDescent="0.35">
      <c r="A4" t="s">
        <v>18</v>
      </c>
      <c r="B4" s="6" t="s">
        <v>20</v>
      </c>
      <c r="C4" s="6" t="s">
        <v>21</v>
      </c>
      <c r="D4" s="6" t="s">
        <v>22</v>
      </c>
      <c r="E4" s="6" t="s">
        <v>23</v>
      </c>
    </row>
    <row r="6" spans="1:7" x14ac:dyDescent="0.35">
      <c r="F6" s="10" t="s">
        <v>26</v>
      </c>
      <c r="G6" s="10" t="s">
        <v>27</v>
      </c>
    </row>
    <row r="7" spans="1:7" x14ac:dyDescent="0.35">
      <c r="F7" s="3">
        <f>E3-F3</f>
        <v>2430829.2256410252</v>
      </c>
      <c r="G7" s="3">
        <f>B3-F7-G3-F3</f>
        <v>23076526.774358973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Notifications</vt:lpstr>
      <vt:lpstr>Incidence</vt:lpstr>
      <vt:lpstr>Deaths</vt:lpstr>
      <vt:lpstr>Latent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Lara Goscé</dc:creator>
  <cp:lastModifiedBy>Lara Goscé</cp:lastModifiedBy>
  <dcterms:created xsi:type="dcterms:W3CDTF">2022-11-09T19:42:58Z</dcterms:created>
  <dcterms:modified xsi:type="dcterms:W3CDTF">2023-02-08T18:16:53Z</dcterms:modified>
</cp:coreProperties>
</file>