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022-1 Dersler\IE312\project\"/>
    </mc:Choice>
  </mc:AlternateContent>
  <xr:revisionPtr revIDLastSave="0" documentId="13_ncr:1_{42E824A8-17A6-40E5-BD0E-83106A02A6A4}" xr6:coauthVersionLast="47" xr6:coauthVersionMax="47" xr10:uidLastSave="{00000000-0000-0000-0000-000000000000}"/>
  <bookViews>
    <workbookView xWindow="-120" yWindow="-120" windowWidth="29040" windowHeight="15840" activeTab="4" xr2:uid="{95446F9E-EDA0-46AE-978F-E140AB199867}"/>
  </bookViews>
  <sheets>
    <sheet name="Flow and Distance Matrices" sheetId="1" r:id="rId1"/>
    <sheet name="Case1 Solution" sheetId="2" r:id="rId2"/>
    <sheet name="Case2 Solution" sheetId="5" r:id="rId3"/>
    <sheet name="Case3 Solution" sheetId="3" r:id="rId4"/>
    <sheet name="Case4 Solution" sheetId="4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" i="4" l="1"/>
  <c r="D49" i="4" s="1"/>
  <c r="D52" i="4" s="1"/>
  <c r="K41" i="4"/>
  <c r="K42" i="4"/>
  <c r="K43" i="4"/>
  <c r="K44" i="4"/>
  <c r="K45" i="4"/>
  <c r="K46" i="4"/>
  <c r="K40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D39" i="4"/>
  <c r="E39" i="4"/>
  <c r="F39" i="4"/>
  <c r="G39" i="4"/>
  <c r="H39" i="4"/>
  <c r="I39" i="4"/>
  <c r="J39" i="4"/>
  <c r="C39" i="4"/>
  <c r="C18" i="3"/>
  <c r="C17" i="3"/>
  <c r="C16" i="3"/>
  <c r="C19" i="3" s="1"/>
  <c r="G15" i="3" s="1"/>
  <c r="R11" i="3"/>
  <c r="R10" i="3"/>
  <c r="R9" i="3"/>
  <c r="R8" i="3"/>
  <c r="R7" i="3"/>
  <c r="R6" i="3"/>
  <c r="R5" i="3"/>
  <c r="R4" i="3"/>
  <c r="R12" i="3" s="1"/>
  <c r="D16" i="4" l="1"/>
  <c r="C23" i="4"/>
  <c r="C22" i="4"/>
  <c r="C21" i="4"/>
  <c r="C20" i="4"/>
  <c r="C19" i="4"/>
  <c r="C18" i="4"/>
  <c r="C17" i="4"/>
  <c r="P26" i="2"/>
  <c r="K5" i="2"/>
  <c r="K6" i="2"/>
  <c r="K7" i="2"/>
  <c r="K8" i="2"/>
  <c r="K9" i="2"/>
  <c r="K10" i="2"/>
  <c r="K11" i="2"/>
  <c r="K4" i="2"/>
  <c r="K12" i="2" s="1"/>
  <c r="W11" i="2"/>
  <c r="P4" i="2"/>
  <c r="W4" i="2" s="1"/>
  <c r="W12" i="2" s="1"/>
  <c r="Q4" i="2"/>
  <c r="R4" i="2"/>
  <c r="S4" i="2"/>
  <c r="T4" i="2"/>
  <c r="U4" i="2"/>
  <c r="V4" i="2"/>
  <c r="P5" i="2"/>
  <c r="Q5" i="2"/>
  <c r="R5" i="2"/>
  <c r="S5" i="2"/>
  <c r="T5" i="2"/>
  <c r="U5" i="2"/>
  <c r="V5" i="2"/>
  <c r="P6" i="2"/>
  <c r="Q6" i="2"/>
  <c r="R6" i="2"/>
  <c r="S6" i="2"/>
  <c r="T6" i="2"/>
  <c r="U6" i="2"/>
  <c r="V6" i="2"/>
  <c r="P7" i="2"/>
  <c r="Q7" i="2"/>
  <c r="R7" i="2"/>
  <c r="S7" i="2"/>
  <c r="T7" i="2"/>
  <c r="U7" i="2"/>
  <c r="V7" i="2"/>
  <c r="P8" i="2"/>
  <c r="Q8" i="2"/>
  <c r="R8" i="2"/>
  <c r="S8" i="2"/>
  <c r="T8" i="2"/>
  <c r="U8" i="2"/>
  <c r="V8" i="2"/>
  <c r="P9" i="2"/>
  <c r="Q9" i="2"/>
  <c r="R9" i="2"/>
  <c r="S9" i="2"/>
  <c r="T9" i="2"/>
  <c r="U9" i="2"/>
  <c r="V9" i="2"/>
  <c r="P10" i="2"/>
  <c r="Q10" i="2"/>
  <c r="R10" i="2"/>
  <c r="S10" i="2"/>
  <c r="T10" i="2"/>
  <c r="W10" i="2" s="1"/>
  <c r="U10" i="2"/>
  <c r="V10" i="2"/>
  <c r="P11" i="2"/>
  <c r="Q11" i="2"/>
  <c r="R11" i="2"/>
  <c r="S11" i="2"/>
  <c r="T11" i="2"/>
  <c r="U11" i="2"/>
  <c r="V11" i="2"/>
  <c r="O5" i="2"/>
  <c r="W5" i="2" s="1"/>
  <c r="O6" i="2"/>
  <c r="W6" i="2" s="1"/>
  <c r="O7" i="2"/>
  <c r="W7" i="2" s="1"/>
  <c r="O8" i="2"/>
  <c r="W8" i="2" s="1"/>
  <c r="O9" i="2"/>
  <c r="W9" i="2" s="1"/>
  <c r="O10" i="2"/>
  <c r="O11" i="2"/>
  <c r="O4" i="2"/>
  <c r="C3" i="5" l="1"/>
  <c r="C4" i="5" s="1"/>
  <c r="O26" i="2"/>
  <c r="N2" i="5" l="1"/>
  <c r="Q2" i="5" s="1"/>
  <c r="N4" i="5"/>
  <c r="Q4" i="5" s="1"/>
  <c r="N3" i="5"/>
  <c r="Q3" i="5" s="1"/>
</calcChain>
</file>

<file path=xl/sharedStrings.xml><?xml version="1.0" encoding="utf-8"?>
<sst xmlns="http://schemas.openxmlformats.org/spreadsheetml/2006/main" count="280" uniqueCount="68">
  <si>
    <t>From-to Matrix</t>
  </si>
  <si>
    <t>CB</t>
  </si>
  <si>
    <t>UMC</t>
  </si>
  <si>
    <t>VTC1</t>
  </si>
  <si>
    <t>VTC2</t>
  </si>
  <si>
    <t>VMC</t>
  </si>
  <si>
    <t>HMC</t>
  </si>
  <si>
    <t>SHP</t>
  </si>
  <si>
    <t>Shipping</t>
  </si>
  <si>
    <t>Receiving</t>
  </si>
  <si>
    <t>2) Distance Matrix</t>
  </si>
  <si>
    <t>Distance Matrix</t>
  </si>
  <si>
    <t>LOC1</t>
  </si>
  <si>
    <t>LOC2</t>
  </si>
  <si>
    <t>LOC3</t>
  </si>
  <si>
    <t>LOC4</t>
  </si>
  <si>
    <t>LOC5</t>
  </si>
  <si>
    <t>LOC6</t>
  </si>
  <si>
    <t>LOC7</t>
  </si>
  <si>
    <t>1)Flow Matrix (per hour)</t>
  </si>
  <si>
    <t>fi,j d(βi,αj)</t>
  </si>
  <si>
    <t>Row Totals</t>
  </si>
  <si>
    <t>Total:</t>
  </si>
  <si>
    <t>V</t>
  </si>
  <si>
    <t>T</t>
  </si>
  <si>
    <t>t</t>
  </si>
  <si>
    <t>e</t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</si>
  <si>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l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</si>
  <si>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u</t>
    </r>
  </si>
  <si>
    <t>Symbols</t>
  </si>
  <si>
    <t>Values</t>
  </si>
  <si>
    <t>Result:</t>
  </si>
  <si>
    <r>
      <t xml:space="preserve"> t</t>
    </r>
    <r>
      <rPr>
        <i/>
        <vertAlign val="subscript"/>
        <sz val="11"/>
        <color theme="1"/>
        <rFont val="Calibri"/>
        <family val="2"/>
        <charset val="162"/>
        <scheme val="minor"/>
      </rPr>
      <t>a</t>
    </r>
  </si>
  <si>
    <r>
      <t>b</t>
    </r>
    <r>
      <rPr>
        <vertAlign val="subscript"/>
        <sz val="11"/>
        <color theme="1"/>
        <rFont val="Calibri"/>
        <family val="2"/>
        <charset val="162"/>
        <scheme val="minor"/>
      </rPr>
      <t>low</t>
    </r>
  </si>
  <si>
    <r>
      <t>b</t>
    </r>
    <r>
      <rPr>
        <vertAlign val="subscript"/>
        <sz val="11"/>
        <color theme="1"/>
        <rFont val="Calibri"/>
        <family val="2"/>
        <charset val="162"/>
        <scheme val="minor"/>
      </rPr>
      <t>average</t>
    </r>
  </si>
  <si>
    <r>
      <t>b</t>
    </r>
    <r>
      <rPr>
        <vertAlign val="subscript"/>
        <sz val="11"/>
        <color theme="1"/>
        <rFont val="Calibri"/>
        <family val="2"/>
        <charset val="162"/>
        <scheme val="minor"/>
      </rPr>
      <t>high</t>
    </r>
  </si>
  <si>
    <r>
      <rPr>
        <sz val="11"/>
        <color theme="1"/>
        <rFont val="Calibri"/>
        <family val="2"/>
        <charset val="162"/>
        <scheme val="minor"/>
      </rPr>
      <t>a</t>
    </r>
    <r>
      <rPr>
        <vertAlign val="subscript"/>
        <sz val="11"/>
        <color theme="1"/>
        <rFont val="Calibri"/>
        <family val="2"/>
        <charset val="162"/>
        <scheme val="minor"/>
      </rPr>
      <t>low</t>
    </r>
  </si>
  <si>
    <r>
      <t>a</t>
    </r>
    <r>
      <rPr>
        <vertAlign val="subscript"/>
        <sz val="11"/>
        <color theme="1"/>
        <rFont val="Calibri"/>
        <family val="2"/>
        <charset val="162"/>
        <scheme val="minor"/>
      </rPr>
      <t>average</t>
    </r>
  </si>
  <si>
    <r>
      <t>a</t>
    </r>
    <r>
      <rPr>
        <vertAlign val="subscript"/>
        <sz val="11"/>
        <color theme="1"/>
        <rFont val="Calibri"/>
        <family val="2"/>
        <charset val="162"/>
        <scheme val="minor"/>
      </rPr>
      <t>high</t>
    </r>
  </si>
  <si>
    <t xml:space="preserve">      low</t>
  </si>
  <si>
    <t xml:space="preserve">      high</t>
  </si>
  <si>
    <t xml:space="preserve">      average</t>
  </si>
  <si>
    <t>N low</t>
  </si>
  <si>
    <t>N average</t>
  </si>
  <si>
    <t>N high</t>
  </si>
  <si>
    <t>Result = 4</t>
  </si>
  <si>
    <t>Rec</t>
  </si>
  <si>
    <t>SHIP</t>
  </si>
  <si>
    <t>Number of Deliveries(Daily)</t>
  </si>
  <si>
    <t>Number of Pickups(Daily)</t>
  </si>
  <si>
    <t>G(i,j) = (Number of Deliveries to i)x(Number of Pickups from j)/Total number of Pickups</t>
  </si>
  <si>
    <t>Delivery(i)*Pickup(j)/totalPickup</t>
  </si>
  <si>
    <t>Example: G(UMC,Rec) = (80*16+320*160)/(90*16) = 17,777</t>
  </si>
  <si>
    <t>Distances</t>
  </si>
  <si>
    <t>Net flows</t>
  </si>
  <si>
    <t>D values</t>
  </si>
  <si>
    <t>N=</t>
  </si>
  <si>
    <t>D1 =</t>
  </si>
  <si>
    <t>D2 =</t>
  </si>
  <si>
    <t>D3 =</t>
  </si>
  <si>
    <t>D1+D2+D3</t>
  </si>
  <si>
    <t>Distance Matrix * G(i,j)</t>
  </si>
  <si>
    <t>Total of Row</t>
  </si>
  <si>
    <t>Transposed Distance Matrix</t>
  </si>
  <si>
    <t>Total of Empty Runs :</t>
  </si>
  <si>
    <t xml:space="preserve">Total of Loaded Runs : </t>
  </si>
  <si>
    <t>Number of AGVs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</si>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</sst>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i/>
      <vertAlign val="subscript"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0"/>
      <color theme="1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/>
    <xf numFmtId="0" fontId="1" fillId="0" borderId="1" xfId="0" applyFont="1" applyBorder="1"/>
    <xf numFmtId="0" fontId="3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7" fillId="3" borderId="12" xfId="0" applyFont="1" applyFill="1" applyBorder="1" applyAlignment="1">
      <alignment wrapText="1"/>
    </xf>
    <xf numFmtId="0" fontId="6" fillId="3" borderId="12" xfId="0" applyFont="1" applyFill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7" fillId="3" borderId="15" xfId="0" applyFont="1" applyFill="1" applyBorder="1" applyAlignment="1">
      <alignment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1" fillId="4" borderId="1" xfId="0" applyFont="1" applyFill="1" applyBorder="1"/>
    <xf numFmtId="0" fontId="1" fillId="4" borderId="8" xfId="0" applyFont="1" applyFill="1" applyBorder="1"/>
    <xf numFmtId="0" fontId="0" fillId="0" borderId="5" xfId="0" applyBorder="1" applyAlignment="1">
      <alignment horizontal="center"/>
    </xf>
    <xf numFmtId="0" fontId="0" fillId="5" borderId="0" xfId="0" applyFill="1"/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5" borderId="20" xfId="0" applyFill="1" applyBorder="1"/>
    <xf numFmtId="0" fontId="1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19050</xdr:rowOff>
    </xdr:from>
    <xdr:to>
      <xdr:col>1</xdr:col>
      <xdr:colOff>371475</xdr:colOff>
      <xdr:row>2</xdr:row>
      <xdr:rowOff>161925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A6264E11-1761-324B-4E46-FA483F0D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1910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2</xdr:row>
      <xdr:rowOff>47625</xdr:rowOff>
    </xdr:from>
    <xdr:to>
      <xdr:col>12</xdr:col>
      <xdr:colOff>142875</xdr:colOff>
      <xdr:row>2</xdr:row>
      <xdr:rowOff>180975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D06DEC9-D84C-E931-39DE-F8A2A03EA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4857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1</xdr:row>
      <xdr:rowOff>28575</xdr:rowOff>
    </xdr:from>
    <xdr:to>
      <xdr:col>12</xdr:col>
      <xdr:colOff>142875</xdr:colOff>
      <xdr:row>1</xdr:row>
      <xdr:rowOff>161925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E14123F-3106-7745-5415-59A88CB81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228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3</xdr:row>
      <xdr:rowOff>66675</xdr:rowOff>
    </xdr:from>
    <xdr:to>
      <xdr:col>12</xdr:col>
      <xdr:colOff>142875</xdr:colOff>
      <xdr:row>3</xdr:row>
      <xdr:rowOff>200025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DE602D6-BFE9-F0E7-26A3-D4354E0B4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7429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s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and Distance Matrices"/>
      <sheetName val="Case1 Solution"/>
      <sheetName val="Case2 Solution"/>
      <sheetName val="Case3 Solution"/>
      <sheetName val="Case4 Solution"/>
    </sheetNames>
    <sheetDataSet>
      <sheetData sheetId="0"/>
      <sheetData sheetId="1">
        <row r="12">
          <cell r="W12">
            <v>1380</v>
          </cell>
        </row>
        <row r="16">
          <cell r="O16">
            <v>20</v>
          </cell>
        </row>
        <row r="17">
          <cell r="O17">
            <v>16</v>
          </cell>
        </row>
        <row r="18">
          <cell r="O18">
            <v>60</v>
          </cell>
        </row>
        <row r="19">
          <cell r="O19">
            <v>0.85</v>
          </cell>
        </row>
      </sheetData>
      <sheetData sheetId="2">
        <row r="3">
          <cell r="C3">
            <v>15.333333333333334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F4B0-2D08-437B-A222-FFAA51A80773}">
  <dimension ref="B2:J23"/>
  <sheetViews>
    <sheetView workbookViewId="0">
      <selection activeCell="D29" sqref="D29"/>
    </sheetView>
  </sheetViews>
  <sheetFormatPr defaultRowHeight="15" x14ac:dyDescent="0.25"/>
  <cols>
    <col min="2" max="2" width="17.140625" customWidth="1"/>
  </cols>
  <sheetData>
    <row r="2" spans="2:10" ht="15.75" thickBot="1" x14ac:dyDescent="0.3">
      <c r="B2" s="3" t="s">
        <v>19</v>
      </c>
    </row>
    <row r="3" spans="2:10" ht="15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ht="15.75" thickBot="1" x14ac:dyDescent="0.3">
      <c r="B4" s="1" t="s">
        <v>9</v>
      </c>
      <c r="C4" s="2"/>
      <c r="D4" s="2"/>
      <c r="E4" s="2">
        <v>7</v>
      </c>
      <c r="F4" s="2">
        <v>13</v>
      </c>
      <c r="G4" s="2"/>
      <c r="H4" s="2"/>
      <c r="I4" s="2"/>
      <c r="J4" s="2"/>
    </row>
    <row r="5" spans="2:10" ht="15.75" thickBot="1" x14ac:dyDescent="0.3">
      <c r="B5" s="1" t="s">
        <v>1</v>
      </c>
      <c r="C5" s="2"/>
      <c r="D5" s="2"/>
      <c r="E5" s="2"/>
      <c r="F5" s="2"/>
      <c r="G5" s="2"/>
      <c r="H5" s="2"/>
      <c r="I5" s="2"/>
      <c r="J5" s="2"/>
    </row>
    <row r="6" spans="2:10" ht="15.75" thickBot="1" x14ac:dyDescent="0.3">
      <c r="B6" s="1" t="s">
        <v>2</v>
      </c>
      <c r="C6" s="2"/>
      <c r="D6" s="2"/>
      <c r="E6" s="2"/>
      <c r="F6" s="2">
        <v>5</v>
      </c>
      <c r="G6" s="2"/>
      <c r="H6" s="2"/>
      <c r="I6" s="2"/>
      <c r="J6" s="2"/>
    </row>
    <row r="7" spans="2:10" ht="15.75" thickBot="1" x14ac:dyDescent="0.3">
      <c r="B7" s="1" t="s">
        <v>3</v>
      </c>
      <c r="C7" s="2"/>
      <c r="D7" s="2"/>
      <c r="E7" s="2"/>
      <c r="F7" s="2"/>
      <c r="G7" s="2">
        <v>2</v>
      </c>
      <c r="H7" s="2">
        <v>5</v>
      </c>
      <c r="I7" s="2">
        <v>5</v>
      </c>
      <c r="J7" s="2"/>
    </row>
    <row r="8" spans="2:10" ht="15.75" thickBot="1" x14ac:dyDescent="0.3">
      <c r="B8" s="1" t="s">
        <v>4</v>
      </c>
      <c r="C8" s="2"/>
      <c r="D8" s="2"/>
      <c r="E8" s="2"/>
      <c r="F8" s="2"/>
      <c r="G8" s="2"/>
      <c r="H8" s="2"/>
      <c r="I8" s="2">
        <v>13</v>
      </c>
      <c r="J8" s="2">
        <v>5</v>
      </c>
    </row>
    <row r="9" spans="2:10" ht="15.75" thickBot="1" x14ac:dyDescent="0.3">
      <c r="B9" s="1" t="s">
        <v>5</v>
      </c>
      <c r="C9" s="2"/>
      <c r="D9" s="2"/>
      <c r="E9" s="2"/>
      <c r="F9" s="2"/>
      <c r="G9" s="2"/>
      <c r="H9" s="2">
        <v>2</v>
      </c>
      <c r="I9" s="2"/>
      <c r="J9" s="2">
        <v>6</v>
      </c>
    </row>
    <row r="10" spans="2:10" ht="15.75" thickBot="1" x14ac:dyDescent="0.3">
      <c r="B10" s="1" t="s">
        <v>6</v>
      </c>
      <c r="C10" s="2"/>
      <c r="D10" s="2"/>
      <c r="E10" s="2"/>
      <c r="F10" s="2"/>
      <c r="G10" s="2"/>
      <c r="H10" s="2"/>
      <c r="I10" s="2"/>
      <c r="J10" s="2">
        <v>9</v>
      </c>
    </row>
    <row r="11" spans="2:10" ht="15.75" thickBot="1" x14ac:dyDescent="0.3">
      <c r="B11" s="1" t="s">
        <v>7</v>
      </c>
      <c r="C11" s="2"/>
      <c r="D11" s="2">
        <v>5</v>
      </c>
      <c r="E11" s="2">
        <v>5</v>
      </c>
      <c r="F11" s="2"/>
      <c r="G11" s="2">
        <v>6</v>
      </c>
      <c r="H11" s="2">
        <v>2</v>
      </c>
      <c r="I11" s="2"/>
      <c r="J11" s="2"/>
    </row>
    <row r="14" spans="2:10" ht="15.75" thickBot="1" x14ac:dyDescent="0.3">
      <c r="B14" s="3" t="s">
        <v>10</v>
      </c>
    </row>
    <row r="15" spans="2:10" ht="15.75" thickBot="1" x14ac:dyDescent="0.3"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8</v>
      </c>
    </row>
    <row r="16" spans="2:10" ht="15.75" thickBot="1" x14ac:dyDescent="0.3">
      <c r="B16" s="1" t="s">
        <v>9</v>
      </c>
      <c r="C16" s="2">
        <v>6</v>
      </c>
      <c r="D16" s="2">
        <v>18</v>
      </c>
      <c r="E16" s="2">
        <v>6</v>
      </c>
      <c r="F16" s="2">
        <v>12</v>
      </c>
      <c r="G16" s="2">
        <v>24</v>
      </c>
      <c r="H16" s="2">
        <v>18</v>
      </c>
      <c r="I16" s="2">
        <v>24</v>
      </c>
      <c r="J16" s="2">
        <v>30</v>
      </c>
    </row>
    <row r="17" spans="2:10" ht="15.75" thickBot="1" x14ac:dyDescent="0.3">
      <c r="B17" s="1" t="s">
        <v>12</v>
      </c>
      <c r="C17" s="2">
        <v>30</v>
      </c>
      <c r="D17" s="2">
        <v>6</v>
      </c>
      <c r="E17" s="2">
        <v>30</v>
      </c>
      <c r="F17" s="2">
        <v>12</v>
      </c>
      <c r="G17" s="2">
        <v>24</v>
      </c>
      <c r="H17" s="2">
        <v>18</v>
      </c>
      <c r="I17" s="2">
        <v>24</v>
      </c>
      <c r="J17" s="2">
        <v>30</v>
      </c>
    </row>
    <row r="18" spans="2:10" ht="15.75" thickBot="1" x14ac:dyDescent="0.3">
      <c r="B18" s="1" t="s">
        <v>13</v>
      </c>
      <c r="C18" s="2">
        <v>54</v>
      </c>
      <c r="D18" s="2">
        <v>66</v>
      </c>
      <c r="E18" s="2">
        <v>54</v>
      </c>
      <c r="F18" s="2">
        <v>0</v>
      </c>
      <c r="G18" s="2">
        <v>48</v>
      </c>
      <c r="H18" s="2">
        <v>66</v>
      </c>
      <c r="I18" s="2">
        <v>12</v>
      </c>
      <c r="J18" s="2">
        <v>30</v>
      </c>
    </row>
    <row r="19" spans="2:10" ht="15.75" thickBot="1" x14ac:dyDescent="0.3">
      <c r="B19" s="1" t="s">
        <v>14</v>
      </c>
      <c r="C19" s="2">
        <v>18</v>
      </c>
      <c r="D19" s="2">
        <v>30</v>
      </c>
      <c r="E19" s="2">
        <v>18</v>
      </c>
      <c r="F19" s="2">
        <v>24</v>
      </c>
      <c r="G19" s="2">
        <v>12</v>
      </c>
      <c r="H19" s="2">
        <v>6</v>
      </c>
      <c r="I19" s="2">
        <v>12</v>
      </c>
      <c r="J19" s="2">
        <v>18</v>
      </c>
    </row>
    <row r="20" spans="2:10" ht="15.75" thickBot="1" x14ac:dyDescent="0.3">
      <c r="B20" s="1" t="s">
        <v>15</v>
      </c>
      <c r="C20" s="2">
        <v>48</v>
      </c>
      <c r="D20" s="2">
        <v>60</v>
      </c>
      <c r="E20" s="2">
        <v>48</v>
      </c>
      <c r="F20" s="2">
        <v>54</v>
      </c>
      <c r="G20" s="2">
        <v>42</v>
      </c>
      <c r="H20" s="2">
        <v>60</v>
      </c>
      <c r="I20" s="2">
        <v>6</v>
      </c>
      <c r="J20" s="2">
        <v>24</v>
      </c>
    </row>
    <row r="21" spans="2:10" ht="15.75" thickBot="1" x14ac:dyDescent="0.3">
      <c r="B21" s="1" t="s">
        <v>16</v>
      </c>
      <c r="C21" s="2">
        <v>30</v>
      </c>
      <c r="D21" s="2">
        <v>42</v>
      </c>
      <c r="E21" s="2">
        <v>30</v>
      </c>
      <c r="F21" s="2">
        <v>36</v>
      </c>
      <c r="G21" s="2">
        <v>0</v>
      </c>
      <c r="H21" s="2">
        <v>42</v>
      </c>
      <c r="I21" s="2">
        <v>48</v>
      </c>
      <c r="J21" s="2">
        <v>6</v>
      </c>
    </row>
    <row r="22" spans="2:10" ht="15.75" thickBot="1" x14ac:dyDescent="0.3">
      <c r="B22" s="1" t="s">
        <v>17</v>
      </c>
      <c r="C22" s="2">
        <v>30</v>
      </c>
      <c r="D22" s="2">
        <v>42</v>
      </c>
      <c r="E22" s="2">
        <v>30</v>
      </c>
      <c r="F22" s="2">
        <v>36</v>
      </c>
      <c r="G22" s="2">
        <v>24</v>
      </c>
      <c r="H22" s="2">
        <v>42</v>
      </c>
      <c r="I22" s="2">
        <v>48</v>
      </c>
      <c r="J22" s="2">
        <v>6</v>
      </c>
    </row>
    <row r="23" spans="2:10" ht="15.75" thickBot="1" x14ac:dyDescent="0.3">
      <c r="B23" s="1" t="s">
        <v>18</v>
      </c>
      <c r="C23" s="2">
        <v>36</v>
      </c>
      <c r="D23" s="2">
        <v>48</v>
      </c>
      <c r="E23" s="2">
        <v>36</v>
      </c>
      <c r="F23" s="2">
        <v>42</v>
      </c>
      <c r="G23" s="2">
        <v>30</v>
      </c>
      <c r="H23" s="2">
        <v>48</v>
      </c>
      <c r="I23" s="2">
        <v>54</v>
      </c>
      <c r="J23" s="2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5F01-385B-48A4-98F2-B911E73656D6}">
  <dimension ref="B2:W26"/>
  <sheetViews>
    <sheetView workbookViewId="0">
      <selection activeCell="N15" sqref="N15:O15"/>
    </sheetView>
  </sheetViews>
  <sheetFormatPr defaultRowHeight="15" x14ac:dyDescent="0.25"/>
  <cols>
    <col min="2" max="2" width="15.85546875" customWidth="1"/>
    <col min="10" max="10" width="11.5703125" customWidth="1"/>
    <col min="11" max="11" width="11.85546875" style="7" customWidth="1"/>
    <col min="14" max="14" width="14.140625" customWidth="1"/>
    <col min="23" max="23" width="10.85546875" customWidth="1"/>
  </cols>
  <sheetData>
    <row r="2" spans="2:23" ht="15.75" thickBot="1" x14ac:dyDescent="0.3">
      <c r="B2" s="3" t="s">
        <v>19</v>
      </c>
    </row>
    <row r="3" spans="2:23" ht="15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21</v>
      </c>
      <c r="N3" s="4" t="s">
        <v>20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21</v>
      </c>
    </row>
    <row r="4" spans="2:23" ht="15.75" thickBot="1" x14ac:dyDescent="0.3">
      <c r="B4" s="1" t="s">
        <v>9</v>
      </c>
      <c r="C4" s="2"/>
      <c r="D4" s="2"/>
      <c r="E4" s="2">
        <v>7</v>
      </c>
      <c r="F4" s="2">
        <v>13</v>
      </c>
      <c r="G4" s="2"/>
      <c r="H4" s="2"/>
      <c r="I4" s="2"/>
      <c r="J4" s="2"/>
      <c r="K4" s="11">
        <f>SUM(C4:J4)</f>
        <v>20</v>
      </c>
      <c r="N4" s="1" t="s">
        <v>9</v>
      </c>
      <c r="O4" s="2">
        <f>C4*C16</f>
        <v>0</v>
      </c>
      <c r="P4" s="2">
        <f t="shared" ref="P4:V11" si="0">D4*D16</f>
        <v>0</v>
      </c>
      <c r="Q4" s="2">
        <f t="shared" si="0"/>
        <v>42</v>
      </c>
      <c r="R4" s="2">
        <f t="shared" si="0"/>
        <v>156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5">
        <f>SUM(O4:V4)</f>
        <v>198</v>
      </c>
    </row>
    <row r="5" spans="2:23" ht="15.75" thickBot="1" x14ac:dyDescent="0.3">
      <c r="B5" s="1" t="s">
        <v>1</v>
      </c>
      <c r="C5" s="2"/>
      <c r="D5" s="2"/>
      <c r="E5" s="2"/>
      <c r="F5" s="2"/>
      <c r="G5" s="2"/>
      <c r="H5" s="2"/>
      <c r="I5" s="2"/>
      <c r="J5" s="2"/>
      <c r="K5" s="11">
        <f t="shared" ref="K5:K11" si="1">SUM(C5:J5)</f>
        <v>0</v>
      </c>
      <c r="N5" s="1" t="s">
        <v>1</v>
      </c>
      <c r="O5" s="2">
        <f t="shared" ref="O5:O11" si="2">C5*C17</f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5">
        <f t="shared" ref="W5:W11" si="3">SUM(O5:V5)</f>
        <v>0</v>
      </c>
    </row>
    <row r="6" spans="2:23" ht="15.75" thickBot="1" x14ac:dyDescent="0.3">
      <c r="B6" s="1" t="s">
        <v>2</v>
      </c>
      <c r="C6" s="2"/>
      <c r="D6" s="2"/>
      <c r="E6" s="2"/>
      <c r="F6" s="2">
        <v>5</v>
      </c>
      <c r="G6" s="2"/>
      <c r="H6" s="2"/>
      <c r="I6" s="2"/>
      <c r="J6" s="2"/>
      <c r="K6" s="11">
        <f t="shared" si="1"/>
        <v>5</v>
      </c>
      <c r="N6" s="1" t="s">
        <v>2</v>
      </c>
      <c r="O6" s="2">
        <f t="shared" si="2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5">
        <f t="shared" si="3"/>
        <v>0</v>
      </c>
    </row>
    <row r="7" spans="2:23" ht="15.75" thickBot="1" x14ac:dyDescent="0.3">
      <c r="B7" s="1" t="s">
        <v>3</v>
      </c>
      <c r="C7" s="2"/>
      <c r="D7" s="2"/>
      <c r="E7" s="2"/>
      <c r="F7" s="2"/>
      <c r="G7" s="2">
        <v>2</v>
      </c>
      <c r="H7" s="2">
        <v>5</v>
      </c>
      <c r="I7" s="2">
        <v>5</v>
      </c>
      <c r="J7" s="2"/>
      <c r="K7" s="11">
        <f t="shared" si="1"/>
        <v>12</v>
      </c>
      <c r="N7" s="1" t="s">
        <v>3</v>
      </c>
      <c r="O7" s="2">
        <f t="shared" si="2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24</v>
      </c>
      <c r="T7" s="2">
        <f t="shared" si="0"/>
        <v>30</v>
      </c>
      <c r="U7" s="2">
        <f t="shared" si="0"/>
        <v>60</v>
      </c>
      <c r="V7" s="2">
        <f t="shared" si="0"/>
        <v>0</v>
      </c>
      <c r="W7" s="5">
        <f t="shared" si="3"/>
        <v>114</v>
      </c>
    </row>
    <row r="8" spans="2:23" ht="15.75" thickBot="1" x14ac:dyDescent="0.3">
      <c r="B8" s="1" t="s">
        <v>4</v>
      </c>
      <c r="C8" s="2"/>
      <c r="D8" s="2"/>
      <c r="E8" s="2"/>
      <c r="F8" s="2"/>
      <c r="G8" s="2"/>
      <c r="H8" s="2"/>
      <c r="I8" s="2">
        <v>13</v>
      </c>
      <c r="J8" s="2">
        <v>5</v>
      </c>
      <c r="K8" s="11">
        <f t="shared" si="1"/>
        <v>18</v>
      </c>
      <c r="N8" s="1" t="s">
        <v>4</v>
      </c>
      <c r="O8" s="2">
        <f t="shared" si="2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78</v>
      </c>
      <c r="V8" s="2">
        <f t="shared" si="0"/>
        <v>120</v>
      </c>
      <c r="W8" s="5">
        <f t="shared" si="3"/>
        <v>198</v>
      </c>
    </row>
    <row r="9" spans="2:23" ht="15.75" thickBot="1" x14ac:dyDescent="0.3">
      <c r="B9" s="1" t="s">
        <v>5</v>
      </c>
      <c r="C9" s="2"/>
      <c r="D9" s="2"/>
      <c r="E9" s="2"/>
      <c r="F9" s="2"/>
      <c r="G9" s="2"/>
      <c r="H9" s="2">
        <v>2</v>
      </c>
      <c r="I9" s="2"/>
      <c r="J9" s="2">
        <v>6</v>
      </c>
      <c r="K9" s="11">
        <f t="shared" si="1"/>
        <v>8</v>
      </c>
      <c r="N9" s="1" t="s">
        <v>5</v>
      </c>
      <c r="O9" s="2">
        <f t="shared" si="2"/>
        <v>0</v>
      </c>
      <c r="P9" s="2">
        <f t="shared" si="0"/>
        <v>0</v>
      </c>
      <c r="Q9" s="2">
        <f t="shared" si="0"/>
        <v>0</v>
      </c>
      <c r="R9" s="2">
        <f t="shared" si="0"/>
        <v>0</v>
      </c>
      <c r="S9" s="2">
        <f t="shared" si="0"/>
        <v>0</v>
      </c>
      <c r="T9" s="2">
        <f t="shared" si="0"/>
        <v>84</v>
      </c>
      <c r="U9" s="2">
        <f t="shared" si="0"/>
        <v>0</v>
      </c>
      <c r="V9" s="2">
        <f t="shared" si="0"/>
        <v>36</v>
      </c>
      <c r="W9" s="5">
        <f t="shared" si="3"/>
        <v>120</v>
      </c>
    </row>
    <row r="10" spans="2:23" ht="15.75" thickBot="1" x14ac:dyDescent="0.3">
      <c r="B10" s="1" t="s">
        <v>6</v>
      </c>
      <c r="C10" s="2"/>
      <c r="D10" s="2"/>
      <c r="E10" s="2"/>
      <c r="F10" s="2"/>
      <c r="G10" s="2"/>
      <c r="H10" s="2"/>
      <c r="I10" s="2"/>
      <c r="J10" s="2">
        <v>9</v>
      </c>
      <c r="K10" s="11">
        <f t="shared" si="1"/>
        <v>9</v>
      </c>
      <c r="N10" s="1" t="s">
        <v>6</v>
      </c>
      <c r="O10" s="2">
        <f t="shared" si="2"/>
        <v>0</v>
      </c>
      <c r="P10" s="2">
        <f t="shared" si="0"/>
        <v>0</v>
      </c>
      <c r="Q10" s="2">
        <f t="shared" si="0"/>
        <v>0</v>
      </c>
      <c r="R10" s="2">
        <f t="shared" si="0"/>
        <v>0</v>
      </c>
      <c r="S10" s="2">
        <f t="shared" si="0"/>
        <v>0</v>
      </c>
      <c r="T10" s="2">
        <f t="shared" si="0"/>
        <v>0</v>
      </c>
      <c r="U10" s="2">
        <f t="shared" si="0"/>
        <v>0</v>
      </c>
      <c r="V10" s="2">
        <f t="shared" si="0"/>
        <v>54</v>
      </c>
      <c r="W10" s="5">
        <f t="shared" si="3"/>
        <v>54</v>
      </c>
    </row>
    <row r="11" spans="2:23" ht="15.75" thickBot="1" x14ac:dyDescent="0.3">
      <c r="B11" s="1" t="s">
        <v>7</v>
      </c>
      <c r="C11" s="2"/>
      <c r="D11" s="2">
        <v>5</v>
      </c>
      <c r="E11" s="2">
        <v>5</v>
      </c>
      <c r="F11" s="2"/>
      <c r="G11" s="2">
        <v>6</v>
      </c>
      <c r="H11" s="2">
        <v>2</v>
      </c>
      <c r="I11" s="2"/>
      <c r="J11" s="2"/>
      <c r="K11" s="11">
        <f t="shared" si="1"/>
        <v>18</v>
      </c>
      <c r="N11" s="1" t="s">
        <v>7</v>
      </c>
      <c r="O11" s="2">
        <f t="shared" si="2"/>
        <v>0</v>
      </c>
      <c r="P11" s="2">
        <f t="shared" si="0"/>
        <v>240</v>
      </c>
      <c r="Q11" s="2">
        <f t="shared" si="0"/>
        <v>180</v>
      </c>
      <c r="R11" s="2">
        <f t="shared" si="0"/>
        <v>0</v>
      </c>
      <c r="S11" s="2">
        <f t="shared" si="0"/>
        <v>180</v>
      </c>
      <c r="T11" s="2">
        <f t="shared" si="0"/>
        <v>96</v>
      </c>
      <c r="U11" s="2">
        <f t="shared" si="0"/>
        <v>0</v>
      </c>
      <c r="V11" s="2">
        <f t="shared" si="0"/>
        <v>0</v>
      </c>
      <c r="W11" s="5">
        <f t="shared" si="3"/>
        <v>696</v>
      </c>
    </row>
    <row r="12" spans="2:23" ht="15.75" thickBot="1" x14ac:dyDescent="0.3">
      <c r="J12" t="s">
        <v>22</v>
      </c>
      <c r="K12" s="1">
        <f>SUM(K4:K11)</f>
        <v>90</v>
      </c>
      <c r="N12" s="7"/>
      <c r="O12" s="7"/>
      <c r="P12" s="7"/>
      <c r="Q12" s="7"/>
      <c r="R12" s="7"/>
      <c r="S12" s="7"/>
      <c r="T12" s="7"/>
      <c r="U12" s="7"/>
      <c r="V12" s="7" t="s">
        <v>22</v>
      </c>
      <c r="W12" s="1">
        <f>SUM(W4:W11)</f>
        <v>1380</v>
      </c>
    </row>
    <row r="14" spans="2:23" ht="15.75" thickBot="1" x14ac:dyDescent="0.3">
      <c r="B14" s="3" t="s">
        <v>10</v>
      </c>
    </row>
    <row r="15" spans="2:23" ht="15.75" thickBot="1" x14ac:dyDescent="0.3"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8</v>
      </c>
      <c r="N15" s="1" t="s">
        <v>29</v>
      </c>
      <c r="O15" s="17" t="s">
        <v>30</v>
      </c>
    </row>
    <row r="16" spans="2:23" ht="15.75" thickBot="1" x14ac:dyDescent="0.3">
      <c r="B16" s="1" t="s">
        <v>9</v>
      </c>
      <c r="C16" s="2">
        <v>6</v>
      </c>
      <c r="D16" s="2">
        <v>18</v>
      </c>
      <c r="E16" s="2">
        <v>6</v>
      </c>
      <c r="F16" s="2">
        <v>12</v>
      </c>
      <c r="G16" s="2">
        <v>24</v>
      </c>
      <c r="H16" s="2">
        <v>18</v>
      </c>
      <c r="I16" s="2">
        <v>24</v>
      </c>
      <c r="J16" s="2">
        <v>30</v>
      </c>
      <c r="N16" s="5" t="s">
        <v>23</v>
      </c>
      <c r="O16" s="15">
        <v>20</v>
      </c>
    </row>
    <row r="17" spans="2:16" ht="15.75" thickBot="1" x14ac:dyDescent="0.3">
      <c r="B17" s="1" t="s">
        <v>12</v>
      </c>
      <c r="C17" s="2">
        <v>30</v>
      </c>
      <c r="D17" s="2">
        <v>6</v>
      </c>
      <c r="E17" s="2">
        <v>30</v>
      </c>
      <c r="F17" s="2">
        <v>12</v>
      </c>
      <c r="G17" s="2">
        <v>24</v>
      </c>
      <c r="H17" s="2">
        <v>18</v>
      </c>
      <c r="I17" s="2">
        <v>24</v>
      </c>
      <c r="J17" s="2">
        <v>30</v>
      </c>
      <c r="N17" s="5" t="s">
        <v>24</v>
      </c>
      <c r="O17" s="15">
        <v>16</v>
      </c>
    </row>
    <row r="18" spans="2:16" ht="15.75" thickBot="1" x14ac:dyDescent="0.3">
      <c r="B18" s="1" t="s">
        <v>13</v>
      </c>
      <c r="C18" s="2">
        <v>54</v>
      </c>
      <c r="D18" s="2">
        <v>66</v>
      </c>
      <c r="E18" s="2">
        <v>54</v>
      </c>
      <c r="F18" s="2">
        <v>0</v>
      </c>
      <c r="G18" s="2">
        <v>48</v>
      </c>
      <c r="H18" s="2">
        <v>66</v>
      </c>
      <c r="I18" s="2">
        <v>12</v>
      </c>
      <c r="J18" s="2">
        <v>30</v>
      </c>
      <c r="N18" s="5" t="s">
        <v>25</v>
      </c>
      <c r="O18" s="15">
        <v>60</v>
      </c>
    </row>
    <row r="19" spans="2:16" ht="15.75" thickBot="1" x14ac:dyDescent="0.3">
      <c r="B19" s="1" t="s">
        <v>14</v>
      </c>
      <c r="C19" s="2">
        <v>18</v>
      </c>
      <c r="D19" s="2">
        <v>30</v>
      </c>
      <c r="E19" s="2">
        <v>18</v>
      </c>
      <c r="F19" s="2">
        <v>24</v>
      </c>
      <c r="G19" s="2">
        <v>12</v>
      </c>
      <c r="H19" s="2">
        <v>6</v>
      </c>
      <c r="I19" s="2">
        <v>12</v>
      </c>
      <c r="J19" s="2">
        <v>18</v>
      </c>
      <c r="N19" s="5" t="s">
        <v>26</v>
      </c>
      <c r="O19" s="15">
        <v>0.85</v>
      </c>
    </row>
    <row r="20" spans="2:16" ht="18.75" thickBot="1" x14ac:dyDescent="0.4">
      <c r="B20" s="1" t="s">
        <v>15</v>
      </c>
      <c r="C20" s="2">
        <v>48</v>
      </c>
      <c r="D20" s="2">
        <v>60</v>
      </c>
      <c r="E20" s="2">
        <v>48</v>
      </c>
      <c r="F20" s="2">
        <v>54</v>
      </c>
      <c r="G20" s="2">
        <v>42</v>
      </c>
      <c r="H20" s="2">
        <v>60</v>
      </c>
      <c r="I20" s="2">
        <v>6</v>
      </c>
      <c r="J20" s="2">
        <v>24</v>
      </c>
      <c r="N20" s="5" t="s">
        <v>27</v>
      </c>
      <c r="O20" s="15">
        <v>0.5</v>
      </c>
    </row>
    <row r="21" spans="2:16" ht="18.75" thickBot="1" x14ac:dyDescent="0.4">
      <c r="B21" s="1" t="s">
        <v>16</v>
      </c>
      <c r="C21" s="2">
        <v>30</v>
      </c>
      <c r="D21" s="2">
        <v>42</v>
      </c>
      <c r="E21" s="2">
        <v>30</v>
      </c>
      <c r="F21" s="2">
        <v>36</v>
      </c>
      <c r="G21" s="2">
        <v>0</v>
      </c>
      <c r="H21" s="2">
        <v>42</v>
      </c>
      <c r="I21" s="2">
        <v>48</v>
      </c>
      <c r="J21" s="2">
        <v>6</v>
      </c>
      <c r="N21" s="6" t="s">
        <v>28</v>
      </c>
      <c r="O21" s="16">
        <v>0.5</v>
      </c>
    </row>
    <row r="22" spans="2:16" ht="15.75" thickBot="1" x14ac:dyDescent="0.3">
      <c r="B22" s="1" t="s">
        <v>17</v>
      </c>
      <c r="C22" s="2">
        <v>30</v>
      </c>
      <c r="D22" s="2">
        <v>42</v>
      </c>
      <c r="E22" s="2">
        <v>30</v>
      </c>
      <c r="F22" s="2">
        <v>36</v>
      </c>
      <c r="G22" s="2">
        <v>24</v>
      </c>
      <c r="H22" s="2">
        <v>42</v>
      </c>
      <c r="I22" s="2">
        <v>48</v>
      </c>
      <c r="J22" s="2">
        <v>6</v>
      </c>
    </row>
    <row r="23" spans="2:16" ht="15.75" thickBot="1" x14ac:dyDescent="0.3">
      <c r="B23" s="1" t="s">
        <v>18</v>
      </c>
      <c r="C23" s="2">
        <v>36</v>
      </c>
      <c r="D23" s="2">
        <v>48</v>
      </c>
      <c r="E23" s="2">
        <v>36</v>
      </c>
      <c r="F23" s="2">
        <v>42</v>
      </c>
      <c r="G23" s="2">
        <v>30</v>
      </c>
      <c r="H23" s="2">
        <v>48</v>
      </c>
      <c r="I23" s="2">
        <v>54</v>
      </c>
      <c r="J23" s="2">
        <v>12</v>
      </c>
    </row>
    <row r="25" spans="2:16" ht="15.75" thickBot="1" x14ac:dyDescent="0.3"/>
    <row r="26" spans="2:16" ht="15.75" thickBot="1" x14ac:dyDescent="0.3">
      <c r="N26" s="10" t="s">
        <v>31</v>
      </c>
      <c r="O26" s="14">
        <f>16*(2*W12/O16+K12*(O20+O21))/((60*O17-O18)*O19)</f>
        <v>4.7686274509803921</v>
      </c>
      <c r="P26" s="1">
        <f>5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2D4D-0D6E-495D-9B5C-F1C42E57D547}">
  <dimension ref="B1:S5"/>
  <sheetViews>
    <sheetView workbookViewId="0">
      <selection activeCell="F16" sqref="F16"/>
    </sheetView>
  </sheetViews>
  <sheetFormatPr defaultRowHeight="15" x14ac:dyDescent="0.25"/>
  <cols>
    <col min="2" max="2" width="9.140625" style="7"/>
    <col min="13" max="13" width="11" bestFit="1" customWidth="1"/>
    <col min="16" max="16" width="10" customWidth="1"/>
    <col min="19" max="19" width="10.28515625" customWidth="1"/>
  </cols>
  <sheetData>
    <row r="1" spans="2:19" ht="15.75" thickBot="1" x14ac:dyDescent="0.3"/>
    <row r="2" spans="2:19" ht="18.75" thickBot="1" x14ac:dyDescent="0.4">
      <c r="B2" s="1" t="s">
        <v>29</v>
      </c>
      <c r="C2" s="17" t="s">
        <v>30</v>
      </c>
      <c r="F2" s="10" t="s">
        <v>33</v>
      </c>
      <c r="G2" s="14">
        <v>0.1</v>
      </c>
      <c r="I2" s="18" t="s">
        <v>36</v>
      </c>
      <c r="J2" s="14">
        <v>0.1</v>
      </c>
      <c r="M2" s="8" t="s">
        <v>39</v>
      </c>
      <c r="N2" s="12">
        <f>(1+G2+J2)*C4/'Case1 Solution'!O19 + 'Case1 Solution'!O20 + 'Case1 Solution'!O21</f>
        <v>2.0823529411764707</v>
      </c>
      <c r="P2" s="10" t="s">
        <v>42</v>
      </c>
      <c r="Q2" s="19">
        <f>'Case1 Solution'!K12/(60/N2)</f>
        <v>3.1235294117647063</v>
      </c>
    </row>
    <row r="3" spans="2:19" ht="18.75" thickBot="1" x14ac:dyDescent="0.4">
      <c r="B3" s="1"/>
      <c r="C3" s="14">
        <f>'Case1 Solution'!W12/'Case1 Solution'!K12</f>
        <v>15.333333333333334</v>
      </c>
      <c r="F3" s="10" t="s">
        <v>34</v>
      </c>
      <c r="G3" s="14">
        <v>0.125</v>
      </c>
      <c r="I3" s="10" t="s">
        <v>37</v>
      </c>
      <c r="J3" s="14">
        <v>0.125</v>
      </c>
      <c r="M3" s="10" t="s">
        <v>41</v>
      </c>
      <c r="N3" s="14">
        <f>(1+G3+J3)*C4/'Case1 Solution'!O19 + 'Case1 Solution'!O20 + 'Case1 Solution'!O21</f>
        <v>2.1274509803921569</v>
      </c>
      <c r="P3" s="10" t="s">
        <v>43</v>
      </c>
      <c r="Q3" s="19">
        <f>'Case1 Solution'!K12/(60/N3)</f>
        <v>3.1911764705882351</v>
      </c>
      <c r="S3" s="10" t="s">
        <v>45</v>
      </c>
    </row>
    <row r="4" spans="2:19" ht="18.75" thickBot="1" x14ac:dyDescent="0.4">
      <c r="B4" s="20" t="s">
        <v>32</v>
      </c>
      <c r="C4" s="13">
        <f>C3/'Case1 Solution'!O16</f>
        <v>0.76666666666666672</v>
      </c>
      <c r="F4" s="9" t="s">
        <v>35</v>
      </c>
      <c r="G4" s="13">
        <v>0.15</v>
      </c>
      <c r="I4" s="9" t="s">
        <v>38</v>
      </c>
      <c r="J4" s="13">
        <v>0.15</v>
      </c>
      <c r="M4" s="9" t="s">
        <v>40</v>
      </c>
      <c r="N4" s="13">
        <f>(1+G4+J4)*C4/'Case1 Solution'!O19 + 'Case1 Solution'!O20 + 'Case1 Solution'!O21</f>
        <v>2.172549019607843</v>
      </c>
      <c r="P4" s="9" t="s">
        <v>44</v>
      </c>
      <c r="Q4" s="19">
        <f>'Case1 Solution'!K12/(60/N4)</f>
        <v>3.2588235294117647</v>
      </c>
    </row>
    <row r="5" spans="2:19" x14ac:dyDescent="0.25">
      <c r="B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8BB5-3F12-4995-9430-8A27E7A050B1}">
  <dimension ref="B2:R19"/>
  <sheetViews>
    <sheetView workbookViewId="0">
      <selection activeCell="C19" sqref="C19"/>
    </sheetView>
  </sheetViews>
  <sheetFormatPr defaultRowHeight="15" x14ac:dyDescent="0.25"/>
  <sheetData>
    <row r="2" spans="2:18" ht="15.75" thickBot="1" x14ac:dyDescent="0.3">
      <c r="B2" s="35" t="s">
        <v>53</v>
      </c>
      <c r="C2" s="35"/>
      <c r="E2" s="35" t="s">
        <v>54</v>
      </c>
      <c r="F2" s="35"/>
      <c r="I2" s="3" t="s">
        <v>19</v>
      </c>
      <c r="R2" s="7"/>
    </row>
    <row r="3" spans="2:18" ht="15.75" thickBot="1" x14ac:dyDescent="0.3">
      <c r="B3" s="1" t="s">
        <v>9</v>
      </c>
      <c r="C3" s="1">
        <v>0</v>
      </c>
      <c r="E3" s="1" t="s">
        <v>9</v>
      </c>
      <c r="F3" s="1">
        <v>320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21</v>
      </c>
    </row>
    <row r="4" spans="2:18" ht="15.75" thickBot="1" x14ac:dyDescent="0.3">
      <c r="B4" s="1" t="s">
        <v>1</v>
      </c>
      <c r="C4" s="1">
        <v>30</v>
      </c>
      <c r="E4" s="1" t="s">
        <v>1</v>
      </c>
      <c r="F4" s="1">
        <v>0</v>
      </c>
      <c r="I4" s="1" t="s">
        <v>9</v>
      </c>
      <c r="J4" s="2"/>
      <c r="K4" s="2"/>
      <c r="L4" s="2">
        <v>7</v>
      </c>
      <c r="M4" s="2">
        <v>13</v>
      </c>
      <c r="N4" s="2"/>
      <c r="O4" s="2"/>
      <c r="P4" s="2"/>
      <c r="Q4" s="2"/>
      <c r="R4" s="11">
        <f>SUM(J4:Q4)</f>
        <v>20</v>
      </c>
    </row>
    <row r="5" spans="2:18" ht="15.75" thickBot="1" x14ac:dyDescent="0.3">
      <c r="B5" s="1" t="s">
        <v>2</v>
      </c>
      <c r="C5" s="1">
        <v>66</v>
      </c>
      <c r="E5" s="1" t="s">
        <v>2</v>
      </c>
      <c r="F5" s="1">
        <v>0</v>
      </c>
      <c r="I5" s="1" t="s">
        <v>1</v>
      </c>
      <c r="J5" s="2"/>
      <c r="K5" s="2"/>
      <c r="L5" s="2"/>
      <c r="M5" s="2"/>
      <c r="N5" s="2"/>
      <c r="O5" s="2"/>
      <c r="P5" s="2"/>
      <c r="Q5" s="2"/>
      <c r="R5" s="11">
        <f t="shared" ref="R5:R11" si="0">SUM(J5:Q5)</f>
        <v>0</v>
      </c>
    </row>
    <row r="6" spans="2:18" ht="15.75" thickBot="1" x14ac:dyDescent="0.3">
      <c r="B6" s="1" t="s">
        <v>3</v>
      </c>
      <c r="C6" s="1">
        <v>18</v>
      </c>
      <c r="E6" s="1" t="s">
        <v>3</v>
      </c>
      <c r="F6" s="1">
        <v>0</v>
      </c>
      <c r="I6" s="1" t="s">
        <v>2</v>
      </c>
      <c r="J6" s="2"/>
      <c r="K6" s="2"/>
      <c r="L6" s="2"/>
      <c r="M6" s="2">
        <v>5</v>
      </c>
      <c r="N6" s="2"/>
      <c r="O6" s="2"/>
      <c r="P6" s="2"/>
      <c r="Q6" s="2"/>
      <c r="R6" s="11">
        <f t="shared" si="0"/>
        <v>5</v>
      </c>
    </row>
    <row r="7" spans="2:18" ht="15.75" thickBot="1" x14ac:dyDescent="0.3">
      <c r="B7" s="1" t="s">
        <v>4</v>
      </c>
      <c r="C7" s="1">
        <v>54</v>
      </c>
      <c r="E7" s="1" t="s">
        <v>4</v>
      </c>
      <c r="F7" s="1">
        <v>0</v>
      </c>
      <c r="I7" s="1" t="s">
        <v>3</v>
      </c>
      <c r="J7" s="2"/>
      <c r="K7" s="2"/>
      <c r="L7" s="2"/>
      <c r="M7" s="2"/>
      <c r="N7" s="2">
        <v>2</v>
      </c>
      <c r="O7" s="2">
        <v>5</v>
      </c>
      <c r="P7" s="2">
        <v>5</v>
      </c>
      <c r="Q7" s="2"/>
      <c r="R7" s="11">
        <f t="shared" si="0"/>
        <v>12</v>
      </c>
    </row>
    <row r="8" spans="2:18" ht="15.75" thickBot="1" x14ac:dyDescent="0.3">
      <c r="B8" s="1" t="s">
        <v>5</v>
      </c>
      <c r="C8" s="1">
        <v>0</v>
      </c>
      <c r="E8" s="1" t="s">
        <v>5</v>
      </c>
      <c r="F8" s="1">
        <v>0</v>
      </c>
      <c r="I8" s="1" t="s">
        <v>4</v>
      </c>
      <c r="J8" s="2"/>
      <c r="K8" s="2"/>
      <c r="L8" s="2"/>
      <c r="M8" s="2"/>
      <c r="N8" s="2"/>
      <c r="O8" s="2"/>
      <c r="P8" s="2">
        <v>13</v>
      </c>
      <c r="Q8" s="2">
        <v>5</v>
      </c>
      <c r="R8" s="11">
        <f t="shared" si="0"/>
        <v>18</v>
      </c>
    </row>
    <row r="9" spans="2:18" ht="15.75" thickBot="1" x14ac:dyDescent="0.3">
      <c r="B9" s="1" t="s">
        <v>6</v>
      </c>
      <c r="C9" s="1">
        <v>42</v>
      </c>
      <c r="E9" s="1" t="s">
        <v>6</v>
      </c>
      <c r="F9" s="1">
        <v>0</v>
      </c>
      <c r="I9" s="1" t="s">
        <v>5</v>
      </c>
      <c r="J9" s="2"/>
      <c r="K9" s="2"/>
      <c r="L9" s="2"/>
      <c r="M9" s="2"/>
      <c r="N9" s="2"/>
      <c r="O9" s="2">
        <v>2</v>
      </c>
      <c r="P9" s="2"/>
      <c r="Q9" s="2">
        <v>6</v>
      </c>
      <c r="R9" s="11">
        <f t="shared" si="0"/>
        <v>8</v>
      </c>
    </row>
    <row r="10" spans="2:18" ht="15.75" thickBot="1" x14ac:dyDescent="0.3">
      <c r="B10" s="1" t="s">
        <v>7</v>
      </c>
      <c r="C10" s="1">
        <v>54</v>
      </c>
      <c r="E10" s="1" t="s">
        <v>7</v>
      </c>
      <c r="F10" s="1">
        <v>0</v>
      </c>
      <c r="I10" s="1" t="s">
        <v>6</v>
      </c>
      <c r="J10" s="2"/>
      <c r="K10" s="2"/>
      <c r="L10" s="2"/>
      <c r="M10" s="2"/>
      <c r="N10" s="2"/>
      <c r="O10" s="2"/>
      <c r="P10" s="2"/>
      <c r="Q10" s="2">
        <v>9</v>
      </c>
      <c r="R10" s="11">
        <f t="shared" si="0"/>
        <v>9</v>
      </c>
    </row>
    <row r="11" spans="2:18" ht="15.75" thickBot="1" x14ac:dyDescent="0.3">
      <c r="B11" s="1" t="s">
        <v>8</v>
      </c>
      <c r="C11" s="1">
        <v>0</v>
      </c>
      <c r="E11" s="1" t="s">
        <v>8</v>
      </c>
      <c r="F11" s="1">
        <v>-320</v>
      </c>
      <c r="I11" s="1" t="s">
        <v>7</v>
      </c>
      <c r="J11" s="2"/>
      <c r="K11" s="2">
        <v>5</v>
      </c>
      <c r="L11" s="2">
        <v>5</v>
      </c>
      <c r="M11" s="2"/>
      <c r="N11" s="2">
        <v>6</v>
      </c>
      <c r="O11" s="2">
        <v>2</v>
      </c>
      <c r="P11" s="2"/>
      <c r="Q11" s="2"/>
      <c r="R11" s="11">
        <f t="shared" si="0"/>
        <v>18</v>
      </c>
    </row>
    <row r="12" spans="2:18" ht="15.75" thickBot="1" x14ac:dyDescent="0.3">
      <c r="Q12" t="s">
        <v>22</v>
      </c>
      <c r="R12" s="1">
        <f>SUM(R4:R11)</f>
        <v>90</v>
      </c>
    </row>
    <row r="14" spans="2:18" ht="15.75" thickBot="1" x14ac:dyDescent="0.3"/>
    <row r="15" spans="2:18" ht="15.75" thickBot="1" x14ac:dyDescent="0.3">
      <c r="B15" s="36" t="s">
        <v>55</v>
      </c>
      <c r="C15" s="37"/>
      <c r="F15" s="31" t="s">
        <v>56</v>
      </c>
      <c r="G15" s="32">
        <f>(C19/'[1]Case1 Solution'!O16+16*R12)/(60*'[1]Case1 Solution'!O17-'[1]Case1 Solution'!O18)/'[1]Case1 Solution'!O19</f>
        <v>6.3447494553376895</v>
      </c>
      <c r="H15" s="31">
        <v>7</v>
      </c>
    </row>
    <row r="16" spans="2:18" ht="15.75" thickBot="1" x14ac:dyDescent="0.3">
      <c r="B16" s="11" t="s">
        <v>57</v>
      </c>
      <c r="C16" s="33">
        <f>'[1]Case2 Solution'!C3*20</f>
        <v>306.66666666666669</v>
      </c>
    </row>
    <row r="17" spans="2:3" ht="15.75" thickBot="1" x14ac:dyDescent="0.3">
      <c r="B17" s="1" t="s">
        <v>58</v>
      </c>
      <c r="C17" s="17">
        <f>16*(C5*R6+C6*R7+C7*R8+C8*R9+C9*R10+C10*R11)</f>
        <v>45888</v>
      </c>
    </row>
    <row r="18" spans="2:3" ht="15.75" thickBot="1" x14ac:dyDescent="0.3">
      <c r="B18" s="6" t="s">
        <v>59</v>
      </c>
      <c r="C18" s="16">
        <f>'[1]Case1 Solution'!W12*16</f>
        <v>22080</v>
      </c>
    </row>
    <row r="19" spans="2:3" ht="15.75" thickBot="1" x14ac:dyDescent="0.3">
      <c r="B19" s="1" t="s">
        <v>60</v>
      </c>
      <c r="C19" s="14">
        <f>SUM(C16:C18)</f>
        <v>68274.666666666657</v>
      </c>
    </row>
  </sheetData>
  <mergeCells count="3">
    <mergeCell ref="B2:C2"/>
    <mergeCell ref="E2:F2"/>
    <mergeCell ref="B15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F3D7-37D6-4D50-8A06-6296A3E4F5A4}">
  <dimension ref="B1:V52"/>
  <sheetViews>
    <sheetView tabSelected="1" topLeftCell="A36" workbookViewId="0">
      <selection activeCell="M43" sqref="M43"/>
    </sheetView>
  </sheetViews>
  <sheetFormatPr defaultRowHeight="15" x14ac:dyDescent="0.25"/>
  <cols>
    <col min="3" max="3" width="26.42578125" bestFit="1" customWidth="1"/>
    <col min="4" max="4" width="24" bestFit="1" customWidth="1"/>
    <col min="6" max="6" width="30.85546875" bestFit="1" customWidth="1"/>
  </cols>
  <sheetData>
    <row r="1" spans="2:15" ht="15.75" thickBot="1" x14ac:dyDescent="0.3"/>
    <row r="2" spans="2:15" ht="30.75" thickBot="1" x14ac:dyDescent="0.3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</row>
    <row r="3" spans="2:15" ht="30.75" thickBot="1" x14ac:dyDescent="0.3">
      <c r="B3" s="23" t="s">
        <v>9</v>
      </c>
      <c r="C3" s="24"/>
      <c r="D3" s="24"/>
      <c r="E3" s="25">
        <v>7</v>
      </c>
      <c r="F3" s="25">
        <v>13</v>
      </c>
      <c r="G3" s="24"/>
      <c r="H3" s="24"/>
      <c r="I3" s="24"/>
      <c r="J3" s="24"/>
    </row>
    <row r="4" spans="2:15" ht="15.75" thickBot="1" x14ac:dyDescent="0.3">
      <c r="B4" s="23" t="s">
        <v>1</v>
      </c>
      <c r="C4" s="24"/>
      <c r="D4" s="24"/>
      <c r="E4" s="24"/>
      <c r="F4" s="24"/>
      <c r="G4" s="24"/>
      <c r="H4" s="24"/>
      <c r="I4" s="24"/>
      <c r="J4" s="24"/>
    </row>
    <row r="5" spans="2:15" ht="15.75" thickBot="1" x14ac:dyDescent="0.3">
      <c r="B5" s="23" t="s">
        <v>2</v>
      </c>
      <c r="C5" s="24"/>
      <c r="D5" s="24"/>
      <c r="E5" s="24"/>
      <c r="F5" s="25">
        <v>5</v>
      </c>
      <c r="G5" s="24"/>
      <c r="H5" s="24"/>
      <c r="I5" s="24"/>
      <c r="J5" s="24"/>
    </row>
    <row r="6" spans="2:15" ht="15.75" thickBot="1" x14ac:dyDescent="0.3">
      <c r="B6" s="23" t="s">
        <v>3</v>
      </c>
      <c r="C6" s="24"/>
      <c r="D6" s="24"/>
      <c r="E6" s="24"/>
      <c r="F6" s="24"/>
      <c r="G6" s="25">
        <v>2</v>
      </c>
      <c r="H6" s="25">
        <v>5</v>
      </c>
      <c r="I6" s="25">
        <v>5</v>
      </c>
      <c r="J6" s="24"/>
    </row>
    <row r="7" spans="2:15" ht="15.75" thickBot="1" x14ac:dyDescent="0.3">
      <c r="B7" s="23" t="s">
        <v>4</v>
      </c>
      <c r="C7" s="24"/>
      <c r="D7" s="24"/>
      <c r="E7" s="24"/>
      <c r="F7" s="24"/>
      <c r="G7" s="24"/>
      <c r="H7" s="24"/>
      <c r="I7" s="25">
        <v>13</v>
      </c>
      <c r="J7" s="25">
        <v>5</v>
      </c>
    </row>
    <row r="8" spans="2:15" ht="15.75" thickBot="1" x14ac:dyDescent="0.3">
      <c r="B8" s="23" t="s">
        <v>5</v>
      </c>
      <c r="C8" s="24"/>
      <c r="D8" s="24"/>
      <c r="E8" s="24"/>
      <c r="F8" s="24"/>
      <c r="G8" s="24"/>
      <c r="H8" s="25">
        <v>2</v>
      </c>
      <c r="I8" s="24"/>
      <c r="J8" s="25">
        <v>6</v>
      </c>
    </row>
    <row r="9" spans="2:15" ht="15.75" thickBot="1" x14ac:dyDescent="0.3">
      <c r="B9" s="23" t="s">
        <v>6</v>
      </c>
      <c r="C9" s="24"/>
      <c r="D9" s="24"/>
      <c r="E9" s="24"/>
      <c r="F9" s="24"/>
      <c r="G9" s="24"/>
      <c r="H9" s="24"/>
      <c r="I9" s="24"/>
      <c r="J9" s="25">
        <v>9</v>
      </c>
    </row>
    <row r="10" spans="2:15" ht="15.75" thickBot="1" x14ac:dyDescent="0.3">
      <c r="B10" s="23" t="s">
        <v>7</v>
      </c>
      <c r="C10" s="24"/>
      <c r="D10" s="25">
        <v>5</v>
      </c>
      <c r="E10" s="25">
        <v>5</v>
      </c>
      <c r="F10" s="24"/>
      <c r="G10" s="25">
        <v>6</v>
      </c>
      <c r="H10" s="25">
        <v>2</v>
      </c>
      <c r="I10" s="24"/>
      <c r="J10" s="24"/>
    </row>
    <row r="13" spans="2:15" x14ac:dyDescent="0.25">
      <c r="F13" s="38" t="s">
        <v>50</v>
      </c>
      <c r="G13" s="39"/>
      <c r="H13" s="39"/>
      <c r="I13" s="39"/>
      <c r="J13" s="39"/>
      <c r="K13" s="39"/>
      <c r="L13" s="39"/>
      <c r="M13" s="39"/>
      <c r="N13" s="39"/>
      <c r="O13" s="34" t="s">
        <v>52</v>
      </c>
    </row>
    <row r="14" spans="2:15" ht="15.75" thickBot="1" x14ac:dyDescent="0.3"/>
    <row r="15" spans="2:15" ht="15.75" thickBot="1" x14ac:dyDescent="0.3">
      <c r="B15" s="22"/>
      <c r="C15" s="22" t="s">
        <v>48</v>
      </c>
      <c r="D15" s="22" t="s">
        <v>49</v>
      </c>
      <c r="F15" s="28" t="s">
        <v>51</v>
      </c>
      <c r="G15" s="26" t="s">
        <v>46</v>
      </c>
      <c r="H15" s="22" t="s">
        <v>2</v>
      </c>
      <c r="I15" s="22" t="s">
        <v>3</v>
      </c>
      <c r="J15" s="22" t="s">
        <v>4</v>
      </c>
      <c r="K15" s="22" t="s">
        <v>5</v>
      </c>
      <c r="L15" s="22" t="s">
        <v>6</v>
      </c>
      <c r="M15" s="22" t="s">
        <v>7</v>
      </c>
      <c r="N15" s="22" t="s">
        <v>47</v>
      </c>
    </row>
    <row r="16" spans="2:15" ht="15.75" thickBot="1" x14ac:dyDescent="0.3">
      <c r="B16" s="22" t="s">
        <v>46</v>
      </c>
      <c r="C16" s="24">
        <v>0</v>
      </c>
      <c r="D16" s="24">
        <f>SUM(E3:F3)*16</f>
        <v>320</v>
      </c>
      <c r="F16" s="29" t="s">
        <v>46</v>
      </c>
      <c r="G16" s="27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</row>
    <row r="17" spans="2:22" ht="15.75" thickBot="1" x14ac:dyDescent="0.3">
      <c r="B17" s="22" t="s">
        <v>2</v>
      </c>
      <c r="C17" s="24">
        <f>D10*16</f>
        <v>80</v>
      </c>
      <c r="D17" s="24">
        <v>80</v>
      </c>
      <c r="F17" s="29" t="s">
        <v>2</v>
      </c>
      <c r="G17" s="27">
        <v>17.777000000000001</v>
      </c>
      <c r="H17" s="24">
        <v>4.444</v>
      </c>
      <c r="I17" s="24">
        <v>10.666</v>
      </c>
      <c r="J17" s="24">
        <v>16</v>
      </c>
      <c r="K17" s="24">
        <v>7.1109999999999998</v>
      </c>
      <c r="L17" s="24">
        <v>8</v>
      </c>
      <c r="M17" s="24">
        <v>16</v>
      </c>
      <c r="N17" s="24">
        <v>0</v>
      </c>
    </row>
    <row r="18" spans="2:22" ht="15.75" thickBot="1" x14ac:dyDescent="0.3">
      <c r="B18" s="22" t="s">
        <v>3</v>
      </c>
      <c r="C18" s="24">
        <f>SUM(G6:I6)*16</f>
        <v>192</v>
      </c>
      <c r="D18" s="24">
        <v>192</v>
      </c>
      <c r="F18" s="29" t="s">
        <v>3</v>
      </c>
      <c r="G18" s="27">
        <v>42.665999999999997</v>
      </c>
      <c r="H18" s="24">
        <v>10.666</v>
      </c>
      <c r="I18" s="24">
        <v>25.6</v>
      </c>
      <c r="J18" s="24">
        <v>38.4</v>
      </c>
      <c r="K18" s="24">
        <v>17.065999999999999</v>
      </c>
      <c r="L18" s="24">
        <v>19.2</v>
      </c>
      <c r="M18" s="24">
        <v>38.4</v>
      </c>
      <c r="N18" s="24">
        <v>0</v>
      </c>
    </row>
    <row r="19" spans="2:22" ht="15.75" thickBot="1" x14ac:dyDescent="0.3">
      <c r="B19" s="22" t="s">
        <v>4</v>
      </c>
      <c r="C19" s="24">
        <f>SUM(I7:J7)*16</f>
        <v>288</v>
      </c>
      <c r="D19" s="24">
        <v>288</v>
      </c>
      <c r="F19" s="29" t="s">
        <v>4</v>
      </c>
      <c r="G19" s="27">
        <v>64</v>
      </c>
      <c r="H19" s="24">
        <v>16</v>
      </c>
      <c r="I19" s="24">
        <v>38.4</v>
      </c>
      <c r="J19" s="24">
        <v>57.6</v>
      </c>
      <c r="K19" s="24">
        <v>25.6</v>
      </c>
      <c r="L19" s="24">
        <v>28.8</v>
      </c>
      <c r="M19" s="24">
        <v>57.6</v>
      </c>
      <c r="N19" s="24">
        <v>0</v>
      </c>
    </row>
    <row r="20" spans="2:22" ht="15.75" thickBot="1" x14ac:dyDescent="0.3">
      <c r="B20" s="22" t="s">
        <v>5</v>
      </c>
      <c r="C20" s="24">
        <f>SUM(H8,J8)*16</f>
        <v>128</v>
      </c>
      <c r="D20" s="24">
        <v>128</v>
      </c>
      <c r="F20" s="29" t="s">
        <v>5</v>
      </c>
      <c r="G20" s="27">
        <v>28.443999999999999</v>
      </c>
      <c r="H20" s="24">
        <v>7.1109999999999998</v>
      </c>
      <c r="I20" s="24">
        <v>17.065999999999999</v>
      </c>
      <c r="J20" s="24">
        <v>25.6</v>
      </c>
      <c r="K20" s="24">
        <v>11.377000000000001</v>
      </c>
      <c r="L20" s="24">
        <v>12.8</v>
      </c>
      <c r="M20" s="24">
        <v>25.6</v>
      </c>
      <c r="N20" s="24">
        <v>0</v>
      </c>
    </row>
    <row r="21" spans="2:22" ht="15.75" thickBot="1" x14ac:dyDescent="0.3">
      <c r="B21" s="22" t="s">
        <v>6</v>
      </c>
      <c r="C21" s="24">
        <f>J9*16</f>
        <v>144</v>
      </c>
      <c r="D21" s="24">
        <v>144</v>
      </c>
      <c r="F21" s="29" t="s">
        <v>6</v>
      </c>
      <c r="G21" s="27">
        <v>32</v>
      </c>
      <c r="H21" s="24">
        <v>8</v>
      </c>
      <c r="I21" s="24">
        <v>19.2</v>
      </c>
      <c r="J21" s="24">
        <v>28.8</v>
      </c>
      <c r="K21" s="24">
        <v>12.8</v>
      </c>
      <c r="L21" s="24">
        <v>14.4</v>
      </c>
      <c r="M21" s="24">
        <v>28.8</v>
      </c>
      <c r="N21" s="24">
        <v>0</v>
      </c>
    </row>
    <row r="22" spans="2:22" ht="15.75" thickBot="1" x14ac:dyDescent="0.3">
      <c r="B22" s="22" t="s">
        <v>7</v>
      </c>
      <c r="C22" s="24">
        <f>SUM(D10,E10,G10,H10)*16</f>
        <v>288</v>
      </c>
      <c r="D22" s="24">
        <v>288</v>
      </c>
      <c r="F22" s="29" t="s">
        <v>7</v>
      </c>
      <c r="G22" s="27">
        <v>64</v>
      </c>
      <c r="H22" s="24">
        <v>16</v>
      </c>
      <c r="I22" s="24">
        <v>38.4</v>
      </c>
      <c r="J22" s="24">
        <v>57.6</v>
      </c>
      <c r="K22" s="24">
        <v>25.6</v>
      </c>
      <c r="L22" s="24">
        <v>28.8</v>
      </c>
      <c r="M22" s="24">
        <v>57.6</v>
      </c>
      <c r="N22" s="24">
        <v>0</v>
      </c>
    </row>
    <row r="23" spans="2:22" ht="15.75" thickBot="1" x14ac:dyDescent="0.3">
      <c r="B23" s="22" t="s">
        <v>47</v>
      </c>
      <c r="C23" s="24">
        <f>SUM(J7:J9)*16</f>
        <v>320</v>
      </c>
      <c r="D23" s="24">
        <v>320</v>
      </c>
      <c r="F23" s="30" t="s">
        <v>47</v>
      </c>
      <c r="G23" s="27">
        <v>71.111000000000004</v>
      </c>
      <c r="H23" s="24">
        <v>17.777000000000001</v>
      </c>
      <c r="I23" s="24">
        <v>42.665999999999997</v>
      </c>
      <c r="J23" s="24">
        <v>64</v>
      </c>
      <c r="K23" s="24">
        <v>28.443999999999999</v>
      </c>
      <c r="L23" s="24">
        <v>32</v>
      </c>
      <c r="M23" s="24">
        <v>64</v>
      </c>
      <c r="N23" s="24">
        <v>0</v>
      </c>
    </row>
    <row r="25" spans="2:22" ht="15.75" thickBot="1" x14ac:dyDescent="0.3"/>
    <row r="26" spans="2:22" ht="15.75" thickBot="1" x14ac:dyDescent="0.3">
      <c r="D26" s="2" t="s">
        <v>1</v>
      </c>
      <c r="E26" s="2" t="s">
        <v>2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7</v>
      </c>
    </row>
    <row r="27" spans="2:22" ht="15.75" thickBot="1" x14ac:dyDescent="0.3"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  <c r="I27" s="1" t="s">
        <v>17</v>
      </c>
      <c r="J27" s="1" t="s">
        <v>18</v>
      </c>
      <c r="K27" s="1" t="s">
        <v>8</v>
      </c>
    </row>
    <row r="28" spans="2:22" ht="15.75" thickBot="1" x14ac:dyDescent="0.3">
      <c r="C28" s="1" t="s">
        <v>9</v>
      </c>
      <c r="D28" s="2">
        <v>6</v>
      </c>
      <c r="E28" s="2">
        <v>18</v>
      </c>
      <c r="F28" s="2">
        <v>6</v>
      </c>
      <c r="G28" s="2">
        <v>12</v>
      </c>
      <c r="H28" s="2">
        <v>24</v>
      </c>
      <c r="I28" s="2">
        <v>18</v>
      </c>
      <c r="J28" s="2">
        <v>24</v>
      </c>
      <c r="K28" s="2">
        <v>30</v>
      </c>
    </row>
    <row r="29" spans="2:22" ht="15.75" thickBot="1" x14ac:dyDescent="0.3">
      <c r="B29" s="2" t="s">
        <v>1</v>
      </c>
      <c r="C29" s="1" t="s">
        <v>12</v>
      </c>
      <c r="D29" s="2">
        <v>30</v>
      </c>
      <c r="E29" s="2">
        <v>6</v>
      </c>
      <c r="F29" s="2">
        <v>30</v>
      </c>
      <c r="G29" s="2">
        <v>12</v>
      </c>
      <c r="H29" s="2">
        <v>24</v>
      </c>
      <c r="I29" s="2">
        <v>18</v>
      </c>
      <c r="J29" s="2">
        <v>24</v>
      </c>
      <c r="K29" s="2">
        <v>30</v>
      </c>
      <c r="N29" s="2" t="s">
        <v>63</v>
      </c>
      <c r="O29" s="2" t="s">
        <v>46</v>
      </c>
      <c r="P29" s="2" t="s">
        <v>2</v>
      </c>
      <c r="Q29" s="2" t="s">
        <v>3</v>
      </c>
      <c r="R29" s="2" t="s">
        <v>4</v>
      </c>
      <c r="S29" s="2" t="s">
        <v>5</v>
      </c>
      <c r="T29" s="2" t="s">
        <v>6</v>
      </c>
      <c r="U29" s="2" t="s">
        <v>7</v>
      </c>
      <c r="V29" s="2" t="s">
        <v>47</v>
      </c>
    </row>
    <row r="30" spans="2:22" ht="15.75" thickBot="1" x14ac:dyDescent="0.3">
      <c r="B30" s="2" t="s">
        <v>2</v>
      </c>
      <c r="C30" s="1" t="s">
        <v>13</v>
      </c>
      <c r="D30" s="2">
        <v>54</v>
      </c>
      <c r="E30" s="2">
        <v>66</v>
      </c>
      <c r="F30" s="2">
        <v>54</v>
      </c>
      <c r="G30" s="2">
        <v>0</v>
      </c>
      <c r="H30" s="2">
        <v>48</v>
      </c>
      <c r="I30" s="2">
        <v>66</v>
      </c>
      <c r="J30" s="2">
        <v>12</v>
      </c>
      <c r="K30" s="2">
        <v>30</v>
      </c>
      <c r="N30" s="2" t="s">
        <v>46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2:22" ht="15.75" thickBot="1" x14ac:dyDescent="0.3">
      <c r="B31" s="2" t="s">
        <v>3</v>
      </c>
      <c r="C31" s="1" t="s">
        <v>14</v>
      </c>
      <c r="D31" s="2">
        <v>18</v>
      </c>
      <c r="E31" s="2">
        <v>30</v>
      </c>
      <c r="F31" s="2">
        <v>18</v>
      </c>
      <c r="G31" s="2">
        <v>24</v>
      </c>
      <c r="H31" s="2">
        <v>12</v>
      </c>
      <c r="I31" s="2">
        <v>6</v>
      </c>
      <c r="J31" s="2">
        <v>12</v>
      </c>
      <c r="K31" s="2">
        <v>18</v>
      </c>
      <c r="N31" s="2" t="s">
        <v>2</v>
      </c>
      <c r="O31" s="2">
        <v>18</v>
      </c>
      <c r="P31" s="2">
        <v>66</v>
      </c>
      <c r="Q31" s="2">
        <v>30</v>
      </c>
      <c r="R31" s="2">
        <v>60</v>
      </c>
      <c r="S31" s="2">
        <v>42</v>
      </c>
      <c r="T31" s="2">
        <v>42</v>
      </c>
      <c r="U31" s="2">
        <v>48</v>
      </c>
      <c r="V31" s="2">
        <v>0</v>
      </c>
    </row>
    <row r="32" spans="2:22" ht="15.75" thickBot="1" x14ac:dyDescent="0.3">
      <c r="B32" s="2" t="s">
        <v>4</v>
      </c>
      <c r="C32" s="1" t="s">
        <v>15</v>
      </c>
      <c r="D32" s="2">
        <v>48</v>
      </c>
      <c r="E32" s="2">
        <v>60</v>
      </c>
      <c r="F32" s="2">
        <v>48</v>
      </c>
      <c r="G32" s="2">
        <v>54</v>
      </c>
      <c r="H32" s="2">
        <v>42</v>
      </c>
      <c r="I32" s="2">
        <v>60</v>
      </c>
      <c r="J32" s="2">
        <v>6</v>
      </c>
      <c r="K32" s="2">
        <v>24</v>
      </c>
      <c r="N32" s="2" t="s">
        <v>3</v>
      </c>
      <c r="O32" s="2">
        <v>6</v>
      </c>
      <c r="P32" s="2">
        <v>54</v>
      </c>
      <c r="Q32" s="2">
        <v>18</v>
      </c>
      <c r="R32" s="2">
        <v>48</v>
      </c>
      <c r="S32" s="2">
        <v>30</v>
      </c>
      <c r="T32" s="2">
        <v>30</v>
      </c>
      <c r="U32" s="2">
        <v>36</v>
      </c>
      <c r="V32" s="2">
        <v>0</v>
      </c>
    </row>
    <row r="33" spans="2:22" ht="15.75" thickBot="1" x14ac:dyDescent="0.3">
      <c r="B33" s="2" t="s">
        <v>5</v>
      </c>
      <c r="C33" s="1" t="s">
        <v>16</v>
      </c>
      <c r="D33" s="2">
        <v>30</v>
      </c>
      <c r="E33" s="2">
        <v>42</v>
      </c>
      <c r="F33" s="2">
        <v>30</v>
      </c>
      <c r="G33" s="2">
        <v>36</v>
      </c>
      <c r="H33" s="2">
        <v>0</v>
      </c>
      <c r="I33" s="2">
        <v>42</v>
      </c>
      <c r="J33" s="2">
        <v>48</v>
      </c>
      <c r="K33" s="2">
        <v>6</v>
      </c>
      <c r="N33" s="2" t="s">
        <v>4</v>
      </c>
      <c r="O33" s="2">
        <v>12</v>
      </c>
      <c r="P33" s="2">
        <v>0</v>
      </c>
      <c r="Q33" s="2">
        <v>24</v>
      </c>
      <c r="R33" s="2">
        <v>54</v>
      </c>
      <c r="S33" s="2">
        <v>36</v>
      </c>
      <c r="T33" s="2">
        <v>36</v>
      </c>
      <c r="U33" s="2">
        <v>42</v>
      </c>
      <c r="V33" s="2">
        <v>0</v>
      </c>
    </row>
    <row r="34" spans="2:22" ht="15.75" thickBot="1" x14ac:dyDescent="0.3">
      <c r="B34" s="2" t="s">
        <v>6</v>
      </c>
      <c r="C34" s="1" t="s">
        <v>17</v>
      </c>
      <c r="D34" s="2">
        <v>30</v>
      </c>
      <c r="E34" s="2">
        <v>42</v>
      </c>
      <c r="F34" s="2">
        <v>30</v>
      </c>
      <c r="G34" s="2">
        <v>36</v>
      </c>
      <c r="H34" s="2">
        <v>24</v>
      </c>
      <c r="I34" s="2">
        <v>42</v>
      </c>
      <c r="J34" s="2">
        <v>48</v>
      </c>
      <c r="K34" s="2">
        <v>6</v>
      </c>
      <c r="N34" s="2" t="s">
        <v>5</v>
      </c>
      <c r="O34" s="2">
        <v>24</v>
      </c>
      <c r="P34" s="2">
        <v>48</v>
      </c>
      <c r="Q34" s="2">
        <v>12</v>
      </c>
      <c r="R34" s="2">
        <v>42</v>
      </c>
      <c r="S34" s="2">
        <v>0</v>
      </c>
      <c r="T34" s="2">
        <v>24</v>
      </c>
      <c r="U34" s="2">
        <v>30</v>
      </c>
      <c r="V34" s="2">
        <v>0</v>
      </c>
    </row>
    <row r="35" spans="2:22" ht="15.75" thickBot="1" x14ac:dyDescent="0.3">
      <c r="B35" s="2" t="s">
        <v>7</v>
      </c>
      <c r="C35" s="1" t="s">
        <v>18</v>
      </c>
      <c r="D35" s="2">
        <v>36</v>
      </c>
      <c r="E35" s="2">
        <v>48</v>
      </c>
      <c r="F35" s="2">
        <v>36</v>
      </c>
      <c r="G35" s="2">
        <v>42</v>
      </c>
      <c r="H35" s="2">
        <v>30</v>
      </c>
      <c r="I35" s="2">
        <v>48</v>
      </c>
      <c r="J35" s="2">
        <v>54</v>
      </c>
      <c r="K35" s="2">
        <v>12</v>
      </c>
      <c r="N35" s="2" t="s">
        <v>6</v>
      </c>
      <c r="O35" s="2">
        <v>18</v>
      </c>
      <c r="P35" s="2">
        <v>66</v>
      </c>
      <c r="Q35" s="2">
        <v>6</v>
      </c>
      <c r="R35" s="2">
        <v>60</v>
      </c>
      <c r="S35" s="2">
        <v>42</v>
      </c>
      <c r="T35" s="2">
        <v>42</v>
      </c>
      <c r="U35" s="2">
        <v>48</v>
      </c>
      <c r="V35" s="2">
        <v>0</v>
      </c>
    </row>
    <row r="36" spans="2:22" ht="15.75" thickBot="1" x14ac:dyDescent="0.3">
      <c r="N36" s="2" t="s">
        <v>7</v>
      </c>
      <c r="O36" s="2">
        <v>24</v>
      </c>
      <c r="P36" s="2">
        <v>12</v>
      </c>
      <c r="Q36" s="2">
        <v>12</v>
      </c>
      <c r="R36" s="2">
        <v>6</v>
      </c>
      <c r="S36" s="2">
        <v>48</v>
      </c>
      <c r="T36" s="2">
        <v>48</v>
      </c>
      <c r="U36" s="2">
        <v>54</v>
      </c>
      <c r="V36" s="2">
        <v>0</v>
      </c>
    </row>
    <row r="37" spans="2:22" ht="29.25" customHeight="1" thickBot="1" x14ac:dyDescent="0.3">
      <c r="N37" s="2" t="s">
        <v>47</v>
      </c>
      <c r="O37" s="2">
        <v>30</v>
      </c>
      <c r="P37" s="2">
        <v>30</v>
      </c>
      <c r="Q37" s="2">
        <v>18</v>
      </c>
      <c r="R37" s="2">
        <v>24</v>
      </c>
      <c r="S37" s="2">
        <v>6</v>
      </c>
      <c r="T37" s="2">
        <v>6</v>
      </c>
      <c r="U37" s="2">
        <v>12</v>
      </c>
      <c r="V37" s="2">
        <v>0</v>
      </c>
    </row>
    <row r="38" spans="2:22" ht="45.75" thickBot="1" x14ac:dyDescent="0.3">
      <c r="B38" s="28" t="s">
        <v>61</v>
      </c>
      <c r="C38" s="26" t="s">
        <v>46</v>
      </c>
      <c r="D38" s="22" t="s">
        <v>2</v>
      </c>
      <c r="E38" s="22" t="s">
        <v>3</v>
      </c>
      <c r="F38" s="22" t="s">
        <v>4</v>
      </c>
      <c r="G38" s="22" t="s">
        <v>5</v>
      </c>
      <c r="H38" s="22" t="s">
        <v>6</v>
      </c>
      <c r="I38" s="22" t="s">
        <v>7</v>
      </c>
      <c r="J38" s="22" t="s">
        <v>47</v>
      </c>
      <c r="K38" s="27" t="s">
        <v>62</v>
      </c>
    </row>
    <row r="39" spans="2:22" ht="15.75" thickBot="1" x14ac:dyDescent="0.3">
      <c r="B39" s="29" t="s">
        <v>46</v>
      </c>
      <c r="C39" s="27">
        <f>G16*O30</f>
        <v>0</v>
      </c>
      <c r="D39" s="27">
        <f t="shared" ref="D39:J39" si="0">H16*P30</f>
        <v>0</v>
      </c>
      <c r="E39" s="27">
        <f t="shared" si="0"/>
        <v>0</v>
      </c>
      <c r="F39" s="27">
        <f t="shared" si="0"/>
        <v>0</v>
      </c>
      <c r="G39" s="27">
        <f t="shared" si="0"/>
        <v>0</v>
      </c>
      <c r="H39" s="27">
        <f t="shared" si="0"/>
        <v>0</v>
      </c>
      <c r="I39" s="27">
        <f t="shared" si="0"/>
        <v>0</v>
      </c>
      <c r="J39" s="27">
        <f t="shared" si="0"/>
        <v>0</v>
      </c>
      <c r="K39" s="27"/>
    </row>
    <row r="40" spans="2:22" ht="15.75" thickBot="1" x14ac:dyDescent="0.3">
      <c r="B40" s="29" t="s">
        <v>2</v>
      </c>
      <c r="C40" s="27">
        <f t="shared" ref="C40:C46" si="1">G17*O31</f>
        <v>319.98599999999999</v>
      </c>
      <c r="D40" s="27">
        <f t="shared" ref="D40:D46" si="2">H17*P31</f>
        <v>293.30399999999997</v>
      </c>
      <c r="E40" s="27">
        <f t="shared" ref="E40:E46" si="3">I17*Q31</f>
        <v>319.98</v>
      </c>
      <c r="F40" s="27">
        <f t="shared" ref="F40:F46" si="4">J17*R31</f>
        <v>960</v>
      </c>
      <c r="G40" s="27">
        <f t="shared" ref="G40:G46" si="5">K17*S31</f>
        <v>298.66199999999998</v>
      </c>
      <c r="H40" s="27">
        <f t="shared" ref="H40:H46" si="6">L17*T31</f>
        <v>336</v>
      </c>
      <c r="I40" s="27">
        <f t="shared" ref="I40:I46" si="7">M17*U31</f>
        <v>768</v>
      </c>
      <c r="J40" s="27">
        <f t="shared" ref="J40:J46" si="8">N17*V31</f>
        <v>0</v>
      </c>
      <c r="K40" s="27">
        <f>SUM(C40:J40)</f>
        <v>3295.9319999999998</v>
      </c>
    </row>
    <row r="41" spans="2:22" ht="15.75" thickBot="1" x14ac:dyDescent="0.3">
      <c r="B41" s="29" t="s">
        <v>3</v>
      </c>
      <c r="C41" s="27">
        <f t="shared" si="1"/>
        <v>255.99599999999998</v>
      </c>
      <c r="D41" s="27">
        <f t="shared" si="2"/>
        <v>575.96400000000006</v>
      </c>
      <c r="E41" s="27">
        <f t="shared" si="3"/>
        <v>460.8</v>
      </c>
      <c r="F41" s="27">
        <f t="shared" si="4"/>
        <v>1843.1999999999998</v>
      </c>
      <c r="G41" s="27">
        <f t="shared" si="5"/>
        <v>511.97999999999996</v>
      </c>
      <c r="H41" s="27">
        <f t="shared" si="6"/>
        <v>576</v>
      </c>
      <c r="I41" s="27">
        <f t="shared" si="7"/>
        <v>1382.3999999999999</v>
      </c>
      <c r="J41" s="27">
        <f t="shared" si="8"/>
        <v>0</v>
      </c>
      <c r="K41" s="27">
        <f t="shared" ref="K41:K46" si="9">SUM(C41:J41)</f>
        <v>5606.34</v>
      </c>
    </row>
    <row r="42" spans="2:22" ht="15.75" thickBot="1" x14ac:dyDescent="0.3">
      <c r="B42" s="29" t="s">
        <v>4</v>
      </c>
      <c r="C42" s="27">
        <f t="shared" si="1"/>
        <v>768</v>
      </c>
      <c r="D42" s="27">
        <f t="shared" si="2"/>
        <v>0</v>
      </c>
      <c r="E42" s="27">
        <f t="shared" si="3"/>
        <v>921.59999999999991</v>
      </c>
      <c r="F42" s="27">
        <f t="shared" si="4"/>
        <v>3110.4</v>
      </c>
      <c r="G42" s="27">
        <f t="shared" si="5"/>
        <v>921.6</v>
      </c>
      <c r="H42" s="27">
        <f t="shared" si="6"/>
        <v>1036.8</v>
      </c>
      <c r="I42" s="27">
        <f t="shared" si="7"/>
        <v>2419.2000000000003</v>
      </c>
      <c r="J42" s="27">
        <f t="shared" si="8"/>
        <v>0</v>
      </c>
      <c r="K42" s="27">
        <f t="shared" si="9"/>
        <v>9177.6</v>
      </c>
    </row>
    <row r="43" spans="2:22" ht="15.75" thickBot="1" x14ac:dyDescent="0.3">
      <c r="B43" s="29" t="s">
        <v>5</v>
      </c>
      <c r="C43" s="27">
        <f t="shared" si="1"/>
        <v>682.65599999999995</v>
      </c>
      <c r="D43" s="27">
        <f t="shared" si="2"/>
        <v>341.32799999999997</v>
      </c>
      <c r="E43" s="27">
        <f t="shared" si="3"/>
        <v>204.79199999999997</v>
      </c>
      <c r="F43" s="27">
        <f t="shared" si="4"/>
        <v>1075.2</v>
      </c>
      <c r="G43" s="27">
        <f t="shared" si="5"/>
        <v>0</v>
      </c>
      <c r="H43" s="27">
        <f t="shared" si="6"/>
        <v>307.20000000000005</v>
      </c>
      <c r="I43" s="27">
        <f t="shared" si="7"/>
        <v>768</v>
      </c>
      <c r="J43" s="27">
        <f t="shared" si="8"/>
        <v>0</v>
      </c>
      <c r="K43" s="27">
        <f t="shared" si="9"/>
        <v>3379.1759999999995</v>
      </c>
    </row>
    <row r="44" spans="2:22" ht="15.75" thickBot="1" x14ac:dyDescent="0.3">
      <c r="B44" s="29" t="s">
        <v>6</v>
      </c>
      <c r="C44" s="27">
        <f t="shared" si="1"/>
        <v>576</v>
      </c>
      <c r="D44" s="27">
        <f t="shared" si="2"/>
        <v>528</v>
      </c>
      <c r="E44" s="27">
        <f t="shared" si="3"/>
        <v>115.19999999999999</v>
      </c>
      <c r="F44" s="27">
        <f t="shared" si="4"/>
        <v>1728</v>
      </c>
      <c r="G44" s="27">
        <f t="shared" si="5"/>
        <v>537.6</v>
      </c>
      <c r="H44" s="27">
        <f t="shared" si="6"/>
        <v>604.80000000000007</v>
      </c>
      <c r="I44" s="27">
        <f t="shared" si="7"/>
        <v>1382.4</v>
      </c>
      <c r="J44" s="27">
        <f t="shared" si="8"/>
        <v>0</v>
      </c>
      <c r="K44" s="27">
        <f t="shared" si="9"/>
        <v>5472</v>
      </c>
    </row>
    <row r="45" spans="2:22" ht="15.75" thickBot="1" x14ac:dyDescent="0.3">
      <c r="B45" s="29" t="s">
        <v>7</v>
      </c>
      <c r="C45" s="27">
        <f t="shared" si="1"/>
        <v>1536</v>
      </c>
      <c r="D45" s="27">
        <f t="shared" si="2"/>
        <v>192</v>
      </c>
      <c r="E45" s="27">
        <f t="shared" si="3"/>
        <v>460.79999999999995</v>
      </c>
      <c r="F45" s="27">
        <f t="shared" si="4"/>
        <v>345.6</v>
      </c>
      <c r="G45" s="27">
        <f t="shared" si="5"/>
        <v>1228.8000000000002</v>
      </c>
      <c r="H45" s="27">
        <f t="shared" si="6"/>
        <v>1382.4</v>
      </c>
      <c r="I45" s="27">
        <f t="shared" si="7"/>
        <v>3110.4</v>
      </c>
      <c r="J45" s="27">
        <f t="shared" si="8"/>
        <v>0</v>
      </c>
      <c r="K45" s="27">
        <f t="shared" si="9"/>
        <v>8256</v>
      </c>
    </row>
    <row r="46" spans="2:22" ht="15.75" thickBot="1" x14ac:dyDescent="0.3">
      <c r="B46" s="30" t="s">
        <v>47</v>
      </c>
      <c r="C46" s="27">
        <f t="shared" si="1"/>
        <v>2133.33</v>
      </c>
      <c r="D46" s="27">
        <f t="shared" si="2"/>
        <v>533.31000000000006</v>
      </c>
      <c r="E46" s="27">
        <f t="shared" si="3"/>
        <v>767.98799999999994</v>
      </c>
      <c r="F46" s="27">
        <f t="shared" si="4"/>
        <v>1536</v>
      </c>
      <c r="G46" s="27">
        <f t="shared" si="5"/>
        <v>170.66399999999999</v>
      </c>
      <c r="H46" s="27">
        <f t="shared" si="6"/>
        <v>192</v>
      </c>
      <c r="I46" s="27">
        <f t="shared" si="7"/>
        <v>768</v>
      </c>
      <c r="J46" s="27">
        <f t="shared" si="8"/>
        <v>0</v>
      </c>
      <c r="K46" s="27">
        <f t="shared" si="9"/>
        <v>6101.2919999999995</v>
      </c>
    </row>
    <row r="47" spans="2:22" ht="15.75" thickBot="1" x14ac:dyDescent="0.3">
      <c r="J47" t="s">
        <v>67</v>
      </c>
      <c r="K47" s="27">
        <f>SUM(K40:K46)</f>
        <v>41288.340000000004</v>
      </c>
    </row>
    <row r="48" spans="2:22" ht="15.75" thickBot="1" x14ac:dyDescent="0.3"/>
    <row r="49" spans="3:4" x14ac:dyDescent="0.25">
      <c r="C49" s="40" t="s">
        <v>64</v>
      </c>
      <c r="D49" s="41">
        <f>K47</f>
        <v>41288.340000000004</v>
      </c>
    </row>
    <row r="50" spans="3:4" ht="15.75" thickBot="1" x14ac:dyDescent="0.3">
      <c r="C50" s="42" t="s">
        <v>65</v>
      </c>
      <c r="D50" s="43">
        <v>22080</v>
      </c>
    </row>
    <row r="51" spans="3:4" ht="15.75" thickBot="1" x14ac:dyDescent="0.3"/>
    <row r="52" spans="3:4" ht="15.75" thickBot="1" x14ac:dyDescent="0.3">
      <c r="C52" s="44" t="s">
        <v>66</v>
      </c>
      <c r="D52" s="45">
        <f>(((D49+D50)/20)+90*16)/(900*0.85)</f>
        <v>6.0240745098039223</v>
      </c>
    </row>
  </sheetData>
  <mergeCells count="1">
    <mergeCell ref="F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and Distance Matrices</vt:lpstr>
      <vt:lpstr>Case1 Solution</vt:lpstr>
      <vt:lpstr>Case2 Solution</vt:lpstr>
      <vt:lpstr>Case3 Solution</vt:lpstr>
      <vt:lpstr>Case4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Buğra Türker</dc:creator>
  <cp:lastModifiedBy>Admin</cp:lastModifiedBy>
  <dcterms:created xsi:type="dcterms:W3CDTF">2022-12-19T04:42:14Z</dcterms:created>
  <dcterms:modified xsi:type="dcterms:W3CDTF">2022-12-19T06:55:40Z</dcterms:modified>
</cp:coreProperties>
</file>