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0508081\Desktop\"/>
    </mc:Choice>
  </mc:AlternateContent>
  <xr:revisionPtr revIDLastSave="0" documentId="8_{FDBFF8D8-159C-4236-8C80-7DF31F34F8BC}" xr6:coauthVersionLast="36" xr6:coauthVersionMax="36" xr10:uidLastSave="{00000000-0000-0000-0000-000000000000}"/>
  <bookViews>
    <workbookView xWindow="0" yWindow="-15" windowWidth="4710" windowHeight="7515" tabRatio="540" xr2:uid="{00000000-000D-0000-FFFF-FFFF00000000}"/>
  </bookViews>
  <sheets>
    <sheet name="Scale" sheetId="55" r:id="rId1"/>
  </sheets>
  <definedNames>
    <definedName name="_abpj5">#REF!</definedName>
    <definedName name="_bpheaders">#REF!,#REF!,#REF!,#REF!,#REF!,#REF!,#REF!,#REF!</definedName>
    <definedName name="_bpj1">#REF!</definedName>
    <definedName name="_bpj2">#REF!</definedName>
    <definedName name="_bpj3">#REF!</definedName>
    <definedName name="_bpj4">#REF!</definedName>
    <definedName name="_bpj5">#REF!</definedName>
    <definedName name="_bpj6">#REF!</definedName>
    <definedName name="_bpj7">#REF!</definedName>
    <definedName name="_bpj8">#REF!</definedName>
    <definedName name="DMV1.3">#REF!</definedName>
    <definedName name="ww">#REF!</definedName>
  </definedNames>
  <calcPr calcId="191029"/>
</workbook>
</file>

<file path=xl/calcChain.xml><?xml version="1.0" encoding="utf-8"?>
<calcChain xmlns="http://schemas.openxmlformats.org/spreadsheetml/2006/main">
  <c r="F33" i="55" l="1"/>
  <c r="F34" i="55" s="1"/>
  <c r="F35" i="55" s="1"/>
  <c r="F36" i="55" s="1"/>
  <c r="F32" i="55"/>
  <c r="F27" i="55"/>
  <c r="F17" i="55"/>
  <c r="F23" i="55" s="1"/>
  <c r="F11" i="55"/>
  <c r="F10" i="55"/>
  <c r="F18" i="55" l="1"/>
  <c r="F19" i="55" s="1"/>
  <c r="E43" i="55"/>
  <c r="E44" i="55" s="1"/>
  <c r="E32" i="55"/>
  <c r="E29" i="55"/>
  <c r="E33" i="55" s="1"/>
  <c r="E27" i="55"/>
  <c r="E17" i="55"/>
  <c r="E18" i="55" s="1"/>
  <c r="E19" i="55" s="1"/>
  <c r="E11" i="55"/>
  <c r="E10" i="55"/>
  <c r="E34" i="55" l="1"/>
  <c r="E35" i="55" s="1"/>
  <c r="E36" i="55" s="1"/>
  <c r="E23" i="55"/>
  <c r="D43" i="55" l="1"/>
  <c r="D44" i="55" s="1"/>
  <c r="D32" i="55" l="1"/>
  <c r="D29" i="55"/>
  <c r="D33" i="55" l="1"/>
  <c r="D17" i="55" l="1"/>
  <c r="D23" i="55" s="1"/>
  <c r="D27" i="55"/>
  <c r="D11" i="55"/>
  <c r="D10" i="55"/>
  <c r="D34" i="55" l="1"/>
  <c r="D35" i="55" s="1"/>
  <c r="D36" i="55" s="1"/>
  <c r="D18" i="55"/>
  <c r="D19" i="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Luo, Yanming</author>
  </authors>
  <commentList>
    <comment ref="E1" authorId="0" shapeId="0" xr:uid="{83B588D9-A054-4B4B-B2D1-1ADF1B8EFB17}">
      <text>
        <r>
          <rPr>
            <b/>
            <sz val="9"/>
            <color indexed="81"/>
            <rFont val="Tahoma"/>
            <charset val="1"/>
          </rPr>
          <t>Luo, Yanming:</t>
        </r>
        <r>
          <rPr>
            <sz val="9"/>
            <color indexed="81"/>
            <rFont val="Tahoma"/>
            <charset val="1"/>
          </rPr>
          <t xml:space="preserve">
Populate jumpers on J1/J2/J3/J4 for short R20/R23/R26/R37 for low voltage motor</t>
        </r>
      </text>
    </comment>
    <comment ref="E14" authorId="0" shapeId="0" xr:uid="{F0E4D054-C551-488A-A13C-340A0B7D6BC9}">
      <text>
        <r>
          <rPr>
            <b/>
            <sz val="9"/>
            <color indexed="81"/>
            <rFont val="Tahoma"/>
            <charset val="1"/>
          </rPr>
          <t>Luo, Yanming:</t>
        </r>
        <r>
          <rPr>
            <sz val="9"/>
            <color indexed="81"/>
            <rFont val="Tahoma"/>
            <charset val="1"/>
          </rPr>
          <t xml:space="preserve">
Populate jumpers on J1/J2/J3/J4 for short R20/R23/R26/R37 for low voltage motor</t>
        </r>
      </text>
    </comment>
  </commentList>
</comments>
</file>

<file path=xl/sharedStrings.xml><?xml version="1.0" encoding="utf-8"?>
<sst xmlns="http://schemas.openxmlformats.org/spreadsheetml/2006/main" count="42" uniqueCount="42">
  <si>
    <t>Voltage Divide Resistor 2 [kohm]</t>
  </si>
  <si>
    <t>Voltage Divide Resistor 3 [kohm]</t>
  </si>
  <si>
    <t>Maximum Sample Voltage [v]</t>
    <phoneticPr fontId="11" type="noConversion"/>
  </si>
  <si>
    <t>Voltage LPF Capacitor [nF]</t>
    <phoneticPr fontId="11" type="noConversion"/>
  </si>
  <si>
    <t>Voltage LPF Cut Frequency [Hz]</t>
    <phoneticPr fontId="11" type="noConversion"/>
  </si>
  <si>
    <t>Current Sample Resistor [ohm]</t>
    <phoneticPr fontId="11" type="noConversion"/>
  </si>
  <si>
    <t>Maximum Sample Current [A]</t>
    <phoneticPr fontId="11" type="noConversion"/>
  </si>
  <si>
    <t>Maximum Cal Sample Current [A]</t>
    <phoneticPr fontId="11" type="noConversion"/>
  </si>
  <si>
    <t>ADC Maximum Input Volatge [v]</t>
    <phoneticPr fontId="11" type="noConversion"/>
  </si>
  <si>
    <t>Voltage Sample Resistor [kohm]</t>
    <phoneticPr fontId="11" type="noConversion"/>
  </si>
  <si>
    <t>Voltage Divide Resistor 1 [kohm]</t>
    <phoneticPr fontId="11" type="noConversion"/>
  </si>
  <si>
    <t>Voltage LPF Filter Capacitor [nF]</t>
  </si>
  <si>
    <t>CPU Clock Frequency [MHz]</t>
    <phoneticPr fontId="8" type="noConversion"/>
  </si>
  <si>
    <t>Voltage Gain</t>
  </si>
  <si>
    <t>Phase Voltage</t>
  </si>
  <si>
    <t>Total Divide Resistor [kohm]</t>
    <phoneticPr fontId="8" type="noConversion"/>
  </si>
  <si>
    <t>Maximum Permit Power of Rs [W]</t>
    <phoneticPr fontId="8" type="noConversion"/>
  </si>
  <si>
    <t>PWM Period Time(us)</t>
  </si>
  <si>
    <t>PWM Period Register</t>
  </si>
  <si>
    <t>Voltage LPF Serial Resistor [ohm]</t>
  </si>
  <si>
    <t>Current Input Resistor [kohm]</t>
  </si>
  <si>
    <t>CPU</t>
  </si>
  <si>
    <t>MOTOR_1</t>
  </si>
  <si>
    <t>ADC Clock (MHz)</t>
  </si>
  <si>
    <t>PWM Clock (MHz)</t>
  </si>
  <si>
    <t>Switching Frequnecy</t>
  </si>
  <si>
    <t>PWM Frequency [KHz]</t>
  </si>
  <si>
    <t>Cloks and Input Range</t>
  </si>
  <si>
    <t>Actual Ampilfy Gain</t>
  </si>
  <si>
    <t>HVKIT_R1p1_HV</t>
  </si>
  <si>
    <t>Phase/DC_link Current</t>
  </si>
  <si>
    <t>BST_3PhGAN</t>
  </si>
  <si>
    <t>OPA Output/Feedback Resistor [kohm]</t>
  </si>
  <si>
    <t>Offset Output Voltage [V]</t>
  </si>
  <si>
    <t>Offset Sampling Resistor [kohm]</t>
  </si>
  <si>
    <t>Offset Divide Resistor [kohm]</t>
  </si>
  <si>
    <t>PWMDAC</t>
  </si>
  <si>
    <t>RC Filter resistor (ohm)</t>
  </si>
  <si>
    <t>RC Filter capacitor(nF)</t>
  </si>
  <si>
    <t>RC Filter Time Constant (us)</t>
  </si>
  <si>
    <t>RC Filter Cut-off frequency (kHz)</t>
  </si>
  <si>
    <t>HVKIT_R1p1_LV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</si>
</sst>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6" fillId="5" borderId="0">
      <alignment horizontal="left"/>
    </xf>
    <xf numFmtId="0" fontId="17" fillId="6" borderId="0">
      <alignment horizontal="center"/>
    </xf>
    <xf numFmtId="0" fontId="1" fillId="0" borderId="0"/>
  </cellStyleXfs>
  <cellXfs count="19">
    <xf numFmtId="0" fontId="0" fillId="0" borderId="0" xfId="0"/>
    <xf numFmtId="0" fontId="10" fillId="0" borderId="0" xfId="1" applyFont="1"/>
    <xf numFmtId="0" fontId="9" fillId="0" borderId="0" xfId="1"/>
    <xf numFmtId="0" fontId="12" fillId="0" borderId="0" xfId="1" applyFont="1" applyAlignment="1">
      <alignment horizontal="center"/>
    </xf>
    <xf numFmtId="0" fontId="13" fillId="2" borderId="0" xfId="1" applyFont="1" applyFill="1"/>
    <xf numFmtId="0" fontId="14" fillId="0" borderId="0" xfId="1" applyFont="1"/>
    <xf numFmtId="0" fontId="14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4" borderId="0" xfId="1" applyFont="1" applyFill="1"/>
    <xf numFmtId="0" fontId="10" fillId="4" borderId="0" xfId="1" applyFont="1" applyFill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3" borderId="0" xfId="1" applyFont="1" applyFill="1" applyAlignment="1">
      <alignment horizontal="center"/>
    </xf>
    <xf numFmtId="0" fontId="12" fillId="2" borderId="0" xfId="1" applyFont="1" applyFill="1" applyAlignment="1">
      <alignment horizontal="center"/>
    </xf>
    <xf numFmtId="0" fontId="20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  <xf numFmtId="0" fontId="6" fillId="0" borderId="0" xfId="3"/>
  </cellXfs>
  <cellStyles count="11">
    <cellStyle name="Normal" xfId="0" builtinId="0"/>
    <cellStyle name="Normal 2" xfId="3" xr:uid="{00000000-0005-0000-0000-000002000000}"/>
    <cellStyle name="Normal 3" xfId="4" xr:uid="{00000000-0005-0000-0000-000003000000}"/>
    <cellStyle name="Normal 3 2" xfId="5" xr:uid="{00000000-0005-0000-0000-000004000000}"/>
    <cellStyle name="Normal 3 3" xfId="6" xr:uid="{00000000-0005-0000-0000-000005000000}"/>
    <cellStyle name="Normal 4" xfId="7" xr:uid="{00000000-0005-0000-0000-000006000000}"/>
    <cellStyle name="too many shorts" xfId="8" xr:uid="{00000000-0005-0000-0000-000007000000}"/>
    <cellStyle name="Used" xfId="9" xr:uid="{00000000-0005-0000-0000-000008000000}"/>
    <cellStyle name="常规 2" xfId="1" xr:uid="{00000000-0005-0000-0000-000009000000}"/>
    <cellStyle name="常规 2 3" xfId="10" xr:uid="{5DDACC1A-D7D3-4FD1-8BDA-070DA4063731}"/>
    <cellStyle name="常规 3" xfId="2" xr:uid="{00000000-0005-0000-0000-00000A000000}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4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9" sqref="H19"/>
    </sheetView>
  </sheetViews>
  <sheetFormatPr defaultColWidth="8.85546875" defaultRowHeight="15"/>
  <cols>
    <col min="1" max="1" width="1.28515625" style="1" customWidth="1"/>
    <col min="2" max="2" width="17.28515625" style="1" customWidth="1"/>
    <col min="3" max="3" width="38.85546875" style="1" bestFit="1" customWidth="1"/>
    <col min="4" max="4" width="19.85546875" style="1" customWidth="1"/>
    <col min="5" max="5" width="23.42578125" style="1" customWidth="1"/>
    <col min="6" max="6" width="20.5703125" style="13" bestFit="1" customWidth="1"/>
    <col min="7" max="7" width="19.140625" style="7" bestFit="1" customWidth="1"/>
    <col min="8" max="8" width="20.5703125" style="11" bestFit="1" customWidth="1"/>
    <col min="9" max="9" width="20.5703125" style="12" bestFit="1" customWidth="1"/>
    <col min="10" max="11" width="16.7109375" style="2" bestFit="1" customWidth="1"/>
    <col min="12" max="12" width="16.42578125" style="2" bestFit="1" customWidth="1"/>
    <col min="13" max="13" width="16.7109375" style="2" bestFit="1" customWidth="1"/>
    <col min="14" max="14" width="11.42578125" style="2" customWidth="1"/>
    <col min="15" max="15" width="10.42578125" style="2" customWidth="1"/>
    <col min="16" max="16" width="12.42578125" style="2" customWidth="1"/>
    <col min="17" max="16384" width="8.85546875" style="2"/>
  </cols>
  <sheetData>
    <row r="1" spans="2:11">
      <c r="C1" s="5"/>
      <c r="D1" s="6" t="s">
        <v>29</v>
      </c>
      <c r="E1" s="6" t="s">
        <v>41</v>
      </c>
      <c r="F1" s="6" t="s">
        <v>31</v>
      </c>
      <c r="G1" s="18"/>
      <c r="H1" s="18"/>
      <c r="I1" s="18"/>
      <c r="J1" s="18"/>
      <c r="K1" s="18"/>
    </row>
    <row r="2" spans="2:11">
      <c r="B2" s="17" t="s">
        <v>21</v>
      </c>
      <c r="C2" s="6" t="s">
        <v>27</v>
      </c>
      <c r="F2" s="1"/>
      <c r="G2" s="18"/>
      <c r="H2" s="18"/>
      <c r="I2" s="18"/>
      <c r="J2" s="18"/>
      <c r="K2" s="18"/>
    </row>
    <row r="3" spans="2:11">
      <c r="B3" s="17"/>
      <c r="C3" s="1" t="s">
        <v>12</v>
      </c>
      <c r="D3" s="8">
        <v>400</v>
      </c>
      <c r="E3" s="13">
        <v>400</v>
      </c>
      <c r="F3" s="13">
        <v>400</v>
      </c>
      <c r="G3" s="18"/>
      <c r="H3" s="18"/>
      <c r="I3" s="18"/>
      <c r="J3" s="18"/>
      <c r="K3" s="18"/>
    </row>
    <row r="4" spans="2:11">
      <c r="B4" s="17"/>
      <c r="C4" s="1" t="s">
        <v>24</v>
      </c>
      <c r="D4" s="8">
        <v>200</v>
      </c>
      <c r="E4" s="13">
        <v>200</v>
      </c>
      <c r="F4" s="13">
        <v>200</v>
      </c>
      <c r="G4" s="18"/>
      <c r="H4" s="18"/>
      <c r="I4" s="18"/>
      <c r="J4" s="18"/>
      <c r="K4" s="18"/>
    </row>
    <row r="5" spans="2:11">
      <c r="B5" s="17"/>
      <c r="C5" s="1" t="s">
        <v>23</v>
      </c>
      <c r="D5" s="8">
        <v>25</v>
      </c>
      <c r="E5" s="13">
        <v>25</v>
      </c>
      <c r="F5" s="13">
        <v>25</v>
      </c>
      <c r="G5" s="18"/>
      <c r="H5" s="18"/>
      <c r="I5" s="18"/>
      <c r="J5" s="18"/>
      <c r="K5" s="18"/>
    </row>
    <row r="6" spans="2:11">
      <c r="B6" s="17"/>
      <c r="C6" s="1" t="s">
        <v>8</v>
      </c>
      <c r="D6" s="8">
        <v>3.3</v>
      </c>
      <c r="E6" s="13">
        <v>3.3</v>
      </c>
      <c r="F6" s="13">
        <v>3.3</v>
      </c>
      <c r="G6" s="18"/>
      <c r="H6" s="18"/>
      <c r="I6" s="18"/>
      <c r="J6" s="18"/>
      <c r="K6" s="18"/>
    </row>
    <row r="7" spans="2:11" ht="7.5" customHeight="1">
      <c r="B7" s="10"/>
      <c r="C7" s="9"/>
      <c r="D7" s="10"/>
      <c r="E7" s="10"/>
      <c r="F7" s="10"/>
      <c r="G7" s="18"/>
      <c r="H7" s="18"/>
      <c r="I7" s="18"/>
      <c r="J7" s="18"/>
      <c r="K7" s="18"/>
    </row>
    <row r="8" spans="2:11">
      <c r="B8" s="17" t="s">
        <v>22</v>
      </c>
      <c r="C8" s="6" t="s">
        <v>25</v>
      </c>
      <c r="D8" s="8"/>
      <c r="E8" s="13"/>
      <c r="G8" s="18"/>
      <c r="H8" s="18"/>
      <c r="I8" s="18"/>
      <c r="J8" s="18"/>
      <c r="K8" s="18"/>
    </row>
    <row r="9" spans="2:11">
      <c r="B9" s="17"/>
      <c r="C9" s="1" t="s">
        <v>26</v>
      </c>
      <c r="D9" s="8">
        <v>15</v>
      </c>
      <c r="E9" s="13">
        <v>15</v>
      </c>
      <c r="F9" s="13">
        <v>15</v>
      </c>
      <c r="G9" s="18"/>
      <c r="H9" s="18"/>
      <c r="I9" s="18"/>
      <c r="J9" s="18"/>
      <c r="K9" s="18"/>
    </row>
    <row r="10" spans="2:11">
      <c r="B10" s="17"/>
      <c r="C10" s="1" t="s">
        <v>17</v>
      </c>
      <c r="D10" s="8">
        <f t="shared" ref="D10:J10" si="0">1/(D9*1000)*1000*1000</f>
        <v>66.666666666666671</v>
      </c>
      <c r="E10" s="13">
        <f t="shared" ref="E10:F10" si="1">1/(E9*1000)*1000*1000</f>
        <v>66.666666666666671</v>
      </c>
      <c r="F10" s="13">
        <f t="shared" si="1"/>
        <v>66.666666666666671</v>
      </c>
      <c r="G10" s="18"/>
      <c r="H10" s="18"/>
      <c r="I10" s="18"/>
      <c r="J10" s="18"/>
      <c r="K10" s="18"/>
    </row>
    <row r="11" spans="2:11">
      <c r="B11" s="17"/>
      <c r="C11" s="1" t="s">
        <v>18</v>
      </c>
      <c r="D11" s="8">
        <f t="shared" ref="D11:J11" si="2">INT((D$3*1000*1000)/(D9*1000)/2)</f>
        <v>13333</v>
      </c>
      <c r="E11" s="13">
        <f t="shared" ref="E11:F11" si="3">INT((E$3*1000*1000)/(E9*1000)/2)</f>
        <v>13333</v>
      </c>
      <c r="F11" s="13">
        <f t="shared" si="3"/>
        <v>13333</v>
      </c>
      <c r="G11" s="18"/>
      <c r="H11" s="18"/>
      <c r="I11" s="18"/>
      <c r="J11" s="18"/>
      <c r="K11" s="18"/>
    </row>
    <row r="12" spans="2:11">
      <c r="B12" s="17"/>
      <c r="C12" s="6" t="s">
        <v>14</v>
      </c>
      <c r="D12" s="8"/>
      <c r="E12" s="13"/>
      <c r="G12" s="18"/>
      <c r="H12" s="18"/>
      <c r="I12" s="18"/>
      <c r="J12" s="18"/>
      <c r="K12" s="18"/>
    </row>
    <row r="13" spans="2:11">
      <c r="B13" s="17"/>
      <c r="C13" s="1" t="s">
        <v>9</v>
      </c>
      <c r="D13" s="16">
        <v>9.09</v>
      </c>
      <c r="E13" s="16">
        <v>9.09</v>
      </c>
      <c r="F13" s="16">
        <v>4.22</v>
      </c>
      <c r="G13" s="18"/>
      <c r="H13" s="18"/>
      <c r="I13" s="18"/>
      <c r="J13" s="18"/>
      <c r="K13" s="18"/>
    </row>
    <row r="14" spans="2:11">
      <c r="B14" s="17"/>
      <c r="C14" s="1" t="s">
        <v>10</v>
      </c>
      <c r="D14" s="8">
        <v>820</v>
      </c>
      <c r="E14" s="14">
        <v>0</v>
      </c>
      <c r="F14" s="13">
        <v>100</v>
      </c>
      <c r="G14" s="18"/>
      <c r="H14" s="18"/>
      <c r="I14" s="18"/>
      <c r="J14" s="18"/>
      <c r="K14" s="18"/>
    </row>
    <row r="15" spans="2:11">
      <c r="B15" s="17"/>
      <c r="C15" s="1" t="s">
        <v>0</v>
      </c>
      <c r="D15" s="8">
        <v>300</v>
      </c>
      <c r="E15" s="13">
        <v>300</v>
      </c>
      <c r="F15" s="13">
        <v>0</v>
      </c>
      <c r="G15" s="18"/>
      <c r="H15" s="18"/>
      <c r="I15" s="18"/>
      <c r="J15" s="18"/>
      <c r="K15" s="18"/>
    </row>
    <row r="16" spans="2:11">
      <c r="B16" s="17"/>
      <c r="C16" s="1" t="s">
        <v>1</v>
      </c>
      <c r="D16" s="8">
        <v>0</v>
      </c>
      <c r="E16" s="13">
        <v>0</v>
      </c>
      <c r="F16" s="13">
        <v>0</v>
      </c>
      <c r="G16" s="18"/>
      <c r="H16" s="18"/>
      <c r="I16" s="18"/>
      <c r="J16" s="18"/>
      <c r="K16" s="18"/>
    </row>
    <row r="17" spans="2:11">
      <c r="B17" s="17"/>
      <c r="C17" s="1" t="s">
        <v>15</v>
      </c>
      <c r="D17" s="8">
        <f t="shared" ref="D17:J17" si="4">SUM(D14:D16)</f>
        <v>1120</v>
      </c>
      <c r="E17" s="13">
        <f t="shared" ref="E17" si="5">SUM(E14:E16)</f>
        <v>300</v>
      </c>
      <c r="F17" s="13">
        <f t="shared" ref="F17" si="6">SUM(F14:F16)</f>
        <v>100</v>
      </c>
      <c r="G17" s="18"/>
      <c r="H17" s="18"/>
      <c r="I17" s="18"/>
      <c r="J17" s="18"/>
      <c r="K17" s="18"/>
    </row>
    <row r="18" spans="2:11">
      <c r="B18" s="17"/>
      <c r="C18" s="1" t="s">
        <v>13</v>
      </c>
      <c r="D18" s="8">
        <f t="shared" ref="D18:J18" si="7">D13/(D13+D17)</f>
        <v>8.0507311197513046E-3</v>
      </c>
      <c r="E18" s="13">
        <f t="shared" ref="E18:F18" si="8">E13/(E13+E17)</f>
        <v>2.9408910026205961E-2</v>
      </c>
      <c r="F18" s="13">
        <f t="shared" si="8"/>
        <v>4.0491268470543081E-2</v>
      </c>
      <c r="G18" s="18"/>
      <c r="H18" s="18"/>
      <c r="I18" s="18"/>
      <c r="J18" s="18"/>
      <c r="K18" s="18"/>
    </row>
    <row r="19" spans="2:11">
      <c r="B19" s="17"/>
      <c r="C19" s="4" t="s">
        <v>2</v>
      </c>
      <c r="D19" s="15">
        <f t="shared" ref="D19:J19" si="9">D$6/D18</f>
        <v>409.90066006600654</v>
      </c>
      <c r="E19" s="15">
        <f t="shared" ref="E19:F19" si="10">E$6/E18</f>
        <v>112.2108910891089</v>
      </c>
      <c r="F19" s="15">
        <f t="shared" si="10"/>
        <v>81.499052132701422</v>
      </c>
      <c r="G19" s="18"/>
      <c r="H19" s="18"/>
      <c r="I19" s="18"/>
      <c r="J19" s="18"/>
      <c r="K19" s="18"/>
    </row>
    <row r="20" spans="2:11">
      <c r="B20" s="17"/>
      <c r="C20" s="1" t="s">
        <v>3</v>
      </c>
      <c r="D20" s="3">
        <v>47</v>
      </c>
      <c r="E20" s="3">
        <v>47</v>
      </c>
      <c r="F20" s="3">
        <v>33</v>
      </c>
      <c r="G20" s="18"/>
      <c r="H20" s="18"/>
      <c r="I20" s="18"/>
      <c r="J20" s="18"/>
      <c r="K20" s="18"/>
    </row>
    <row r="21" spans="2:11">
      <c r="B21" s="17"/>
      <c r="C21" s="1" t="s">
        <v>19</v>
      </c>
      <c r="D21" s="8">
        <v>0</v>
      </c>
      <c r="E21" s="13">
        <v>0</v>
      </c>
      <c r="F21" s="13">
        <v>50</v>
      </c>
      <c r="G21" s="18"/>
      <c r="H21" s="18"/>
      <c r="I21" s="18"/>
      <c r="J21" s="18"/>
      <c r="K21" s="18"/>
    </row>
    <row r="22" spans="2:11">
      <c r="B22" s="17"/>
      <c r="C22" s="1" t="s">
        <v>11</v>
      </c>
      <c r="D22" s="8">
        <v>0</v>
      </c>
      <c r="E22" s="13">
        <v>0</v>
      </c>
      <c r="F22" s="13">
        <v>2.2000000000000002</v>
      </c>
      <c r="G22" s="18"/>
      <c r="H22" s="18"/>
      <c r="I22" s="18"/>
      <c r="J22" s="18"/>
      <c r="K22" s="18"/>
    </row>
    <row r="23" spans="2:11">
      <c r="B23" s="17"/>
      <c r="C23" s="4" t="s">
        <v>4</v>
      </c>
      <c r="D23" s="15">
        <f t="shared" ref="D23:J23" si="11">1/(2*PI()*((D17*D13)/(D17+D13)+D21/1000)*1000*(D20+D22)/1000/1000/1000)</f>
        <v>375.55100526236305</v>
      </c>
      <c r="E23" s="15">
        <f t="shared" ref="E23:F23" si="12">1/(2*PI()*((E17*E13)/(E17+E13)+E21/1000)*1000*(E20+E22)/1000/1000/1000)</f>
        <v>383.81512971368988</v>
      </c>
      <c r="F23" s="15">
        <f t="shared" si="12"/>
        <v>1103.0269166171383</v>
      </c>
      <c r="G23" s="18"/>
      <c r="H23" s="18"/>
      <c r="I23" s="18"/>
      <c r="J23" s="18"/>
      <c r="K23" s="18"/>
    </row>
    <row r="24" spans="2:11">
      <c r="B24" s="17"/>
      <c r="C24" s="2"/>
      <c r="D24" s="2"/>
      <c r="E24" s="2"/>
      <c r="F24" s="2"/>
      <c r="G24" s="18"/>
      <c r="H24" s="18"/>
      <c r="I24" s="18"/>
      <c r="J24" s="18"/>
      <c r="K24" s="18"/>
    </row>
    <row r="25" spans="2:11">
      <c r="B25" s="17"/>
      <c r="C25" s="2"/>
      <c r="D25" s="2"/>
      <c r="E25" s="2"/>
      <c r="F25" s="2"/>
      <c r="G25" s="18"/>
      <c r="H25" s="18"/>
      <c r="I25" s="18"/>
      <c r="J25" s="18"/>
      <c r="K25" s="18"/>
    </row>
    <row r="26" spans="2:11">
      <c r="B26" s="17"/>
      <c r="C26" s="6" t="s">
        <v>30</v>
      </c>
      <c r="D26" s="8"/>
      <c r="E26" s="13"/>
      <c r="G26" s="18"/>
      <c r="H26" s="18"/>
      <c r="I26" s="18"/>
      <c r="J26" s="18"/>
      <c r="K26" s="18"/>
    </row>
    <row r="27" spans="2:11">
      <c r="B27" s="17"/>
      <c r="C27" s="1" t="s">
        <v>5</v>
      </c>
      <c r="D27" s="16">
        <f>0.02</f>
        <v>0.02</v>
      </c>
      <c r="E27" s="16">
        <f>0.02</f>
        <v>0.02</v>
      </c>
      <c r="F27" s="16">
        <f>0.005</f>
        <v>5.0000000000000001E-3</v>
      </c>
      <c r="G27" s="18"/>
      <c r="H27" s="18"/>
      <c r="I27" s="18"/>
      <c r="J27" s="18"/>
      <c r="K27" s="18"/>
    </row>
    <row r="28" spans="2:11">
      <c r="B28" s="17"/>
      <c r="C28" s="1" t="s">
        <v>20</v>
      </c>
      <c r="D28" s="8">
        <v>0.221</v>
      </c>
      <c r="E28" s="13">
        <v>0.221</v>
      </c>
      <c r="F28" s="13">
        <v>1</v>
      </c>
      <c r="G28" s="18"/>
      <c r="H28" s="18"/>
      <c r="I28" s="18"/>
      <c r="J28" s="18"/>
      <c r="K28" s="18"/>
    </row>
    <row r="29" spans="2:11">
      <c r="B29" s="17"/>
      <c r="C29" s="1" t="s">
        <v>32</v>
      </c>
      <c r="D29" s="8">
        <f>(2*22)/(2+22)</f>
        <v>1.8333333333333333</v>
      </c>
      <c r="E29" s="13">
        <f>(2*22)/(2+22)</f>
        <v>1.8333333333333333</v>
      </c>
      <c r="F29" s="13">
        <v>20</v>
      </c>
      <c r="G29" s="18"/>
      <c r="H29" s="18"/>
      <c r="I29" s="18"/>
      <c r="J29" s="18"/>
      <c r="K29" s="18"/>
    </row>
    <row r="30" spans="2:11">
      <c r="B30" s="17"/>
      <c r="C30" s="1" t="s">
        <v>35</v>
      </c>
      <c r="D30" s="8">
        <v>2</v>
      </c>
      <c r="E30" s="13">
        <v>2</v>
      </c>
      <c r="F30" s="13">
        <v>2</v>
      </c>
      <c r="G30" s="18"/>
      <c r="H30" s="18"/>
      <c r="I30" s="18"/>
      <c r="J30" s="18"/>
      <c r="K30" s="18"/>
    </row>
    <row r="31" spans="2:11">
      <c r="B31" s="17"/>
      <c r="C31" s="1" t="s">
        <v>34</v>
      </c>
      <c r="D31" s="8">
        <v>2</v>
      </c>
      <c r="E31" s="13">
        <v>2</v>
      </c>
      <c r="F31" s="13">
        <v>2</v>
      </c>
      <c r="G31" s="18"/>
      <c r="H31" s="18"/>
      <c r="I31" s="18"/>
      <c r="J31" s="18"/>
      <c r="K31" s="18"/>
    </row>
    <row r="32" spans="2:11">
      <c r="B32" s="17"/>
      <c r="C32" s="1" t="s">
        <v>33</v>
      </c>
      <c r="D32" s="8">
        <f>D6*D31/(D31+D30)</f>
        <v>1.65</v>
      </c>
      <c r="E32" s="13">
        <f>E6*E31/(E31+E30)</f>
        <v>1.65</v>
      </c>
      <c r="F32" s="13">
        <f t="shared" ref="F32" si="13">F6*F31/(F31+F30)</f>
        <v>1.65</v>
      </c>
      <c r="G32" s="18"/>
      <c r="H32" s="18"/>
      <c r="I32" s="18"/>
      <c r="J32" s="18"/>
      <c r="K32" s="18"/>
    </row>
    <row r="33" spans="2:11">
      <c r="B33" s="17"/>
      <c r="C33" s="1" t="s">
        <v>28</v>
      </c>
      <c r="D33" s="16">
        <f t="shared" ref="D33:J33" si="14">D29/D28</f>
        <v>8.2956259426847652</v>
      </c>
      <c r="E33" s="16">
        <f t="shared" ref="E33:F33" si="15">E29/E28</f>
        <v>8.2956259426847652</v>
      </c>
      <c r="F33" s="16">
        <f t="shared" si="15"/>
        <v>20</v>
      </c>
      <c r="G33" s="18"/>
      <c r="H33" s="18"/>
      <c r="I33" s="18"/>
      <c r="J33" s="18"/>
      <c r="K33" s="18"/>
    </row>
    <row r="34" spans="2:11">
      <c r="B34" s="17"/>
      <c r="C34" s="4" t="s">
        <v>6</v>
      </c>
      <c r="D34" s="15">
        <f t="shared" ref="D34:J34" si="16">D$6/D33/D27</f>
        <v>19.89</v>
      </c>
      <c r="E34" s="15">
        <f t="shared" ref="E34:F34" si="17">E$6/E33/E27</f>
        <v>19.89</v>
      </c>
      <c r="F34" s="15">
        <f t="shared" si="17"/>
        <v>32.999999999999993</v>
      </c>
      <c r="G34" s="18"/>
      <c r="H34" s="18"/>
      <c r="I34" s="18"/>
      <c r="J34" s="18"/>
      <c r="K34" s="18"/>
    </row>
    <row r="35" spans="2:11">
      <c r="B35" s="17"/>
      <c r="C35" s="1" t="s">
        <v>7</v>
      </c>
      <c r="D35" s="8">
        <f t="shared" ref="D35:J35" si="18">D34/2</f>
        <v>9.9450000000000003</v>
      </c>
      <c r="E35" s="13">
        <f t="shared" ref="E35:F35" si="19">E34/2</f>
        <v>9.9450000000000003</v>
      </c>
      <c r="F35" s="13">
        <f t="shared" si="19"/>
        <v>16.499999999999996</v>
      </c>
      <c r="G35" s="18"/>
      <c r="H35" s="18"/>
      <c r="I35" s="18"/>
      <c r="J35" s="18"/>
      <c r="K35" s="18"/>
    </row>
    <row r="36" spans="2:11">
      <c r="B36" s="17"/>
      <c r="C36" s="1" t="s">
        <v>16</v>
      </c>
      <c r="D36" s="8">
        <f t="shared" ref="D36:J36" si="20">(D35/SQRT(2))^2*D27*2/3</f>
        <v>0.65935350000000004</v>
      </c>
      <c r="E36" s="13">
        <f t="shared" ref="E36:F36" si="21">(E35/SQRT(2))^2*E27*2/3</f>
        <v>0.65935350000000004</v>
      </c>
      <c r="F36" s="13">
        <f t="shared" si="21"/>
        <v>0.45374999999999971</v>
      </c>
      <c r="G36" s="18"/>
      <c r="H36" s="18"/>
      <c r="I36" s="18"/>
      <c r="J36" s="18"/>
      <c r="K36" s="18"/>
    </row>
    <row r="37" spans="2:11" ht="6.6" customHeight="1">
      <c r="B37" s="10"/>
      <c r="C37" s="9"/>
      <c r="D37" s="10"/>
      <c r="E37" s="10"/>
      <c r="F37" s="10"/>
      <c r="G37" s="18"/>
      <c r="H37" s="18"/>
      <c r="I37" s="18"/>
      <c r="J37" s="18"/>
      <c r="K37" s="18"/>
    </row>
    <row r="38" spans="2:11">
      <c r="D38" s="7"/>
      <c r="E38" s="13"/>
      <c r="F38" s="2"/>
      <c r="G38" s="18"/>
      <c r="H38" s="18"/>
      <c r="I38" s="18"/>
      <c r="J38" s="18"/>
      <c r="K38" s="18"/>
    </row>
    <row r="39" spans="2:11">
      <c r="G39" s="18"/>
      <c r="H39" s="18"/>
      <c r="I39" s="18"/>
      <c r="J39" s="18"/>
      <c r="K39" s="18"/>
    </row>
    <row r="40" spans="2:11">
      <c r="C40" s="1" t="s">
        <v>36</v>
      </c>
      <c r="G40" s="18"/>
      <c r="H40" s="18"/>
      <c r="I40" s="18"/>
      <c r="J40" s="18"/>
      <c r="K40" s="18"/>
    </row>
    <row r="41" spans="2:11">
      <c r="C41" s="1" t="s">
        <v>37</v>
      </c>
      <c r="D41" s="1">
        <v>2200</v>
      </c>
      <c r="E41" s="1">
        <v>2200</v>
      </c>
      <c r="G41" s="18"/>
      <c r="H41" s="18"/>
      <c r="I41" s="18"/>
      <c r="J41" s="18"/>
      <c r="K41" s="18"/>
    </row>
    <row r="42" spans="2:11">
      <c r="C42" s="1" t="s">
        <v>38</v>
      </c>
      <c r="D42" s="1">
        <v>220</v>
      </c>
      <c r="E42" s="1">
        <v>220</v>
      </c>
      <c r="G42" s="18"/>
      <c r="H42" s="18"/>
      <c r="I42" s="18"/>
      <c r="J42" s="18"/>
      <c r="K42" s="18"/>
    </row>
    <row r="43" spans="2:11">
      <c r="C43" s="1" t="s">
        <v>39</v>
      </c>
      <c r="D43" s="1">
        <f>D41*D42/(1000*1000)</f>
        <v>0.48399999999999999</v>
      </c>
      <c r="E43" s="1">
        <f>E41*E42/(1000*1000)</f>
        <v>0.48399999999999999</v>
      </c>
      <c r="G43" s="18"/>
      <c r="H43" s="18"/>
      <c r="I43" s="18"/>
      <c r="J43" s="18"/>
      <c r="K43" s="18"/>
    </row>
    <row r="44" spans="2:11">
      <c r="C44" s="1" t="s">
        <v>40</v>
      </c>
      <c r="D44" s="1">
        <f>1000*1000/(2*PI()*D43)/1000</f>
        <v>328.83252704937053</v>
      </c>
      <c r="E44" s="1">
        <f>1000*1000/(2*PI()*E43)/1000</f>
        <v>328.83252704937053</v>
      </c>
      <c r="G44" s="18"/>
      <c r="H44" s="18"/>
      <c r="I44" s="18"/>
      <c r="J44" s="18"/>
      <c r="K44" s="18"/>
    </row>
  </sheetData>
  <mergeCells count="2">
    <mergeCell ref="B2:B6"/>
    <mergeCell ref="B8:B36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</vt:lpstr>
    </vt:vector>
  </TitlesOfParts>
  <Manager>David Figoli</Manager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PID gain configuration</dc:title>
  <dc:subject>PID gain configuration</dc:subject>
  <dc:creator>Mongkol Konghirun</dc:creator>
  <cp:lastModifiedBy>Farhadi, Masoud</cp:lastModifiedBy>
  <cp:lastPrinted>2005-07-11T07:56:53Z</cp:lastPrinted>
  <dcterms:created xsi:type="dcterms:W3CDTF">2000-02-03T19:38:48Z</dcterms:created>
  <dcterms:modified xsi:type="dcterms:W3CDTF">2024-03-04T19:58:18Z</dcterms:modified>
</cp:coreProperties>
</file>