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13_ncr:1_{9AAD8FF1-ACBD-46A3-AAAC-A7B70A2B8100}" xr6:coauthVersionLast="45" xr6:coauthVersionMax="45" xr10:uidLastSave="{00000000-0000-0000-0000-000000000000}"/>
  <bookViews>
    <workbookView xWindow="888" yWindow="-108" windowWidth="22260" windowHeight="13176" xr2:uid="{5002F918-52FA-4F6A-BF1E-3E9E42AE54C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" i="1" l="1"/>
  <c r="E75" i="1"/>
  <c r="E76" i="1"/>
  <c r="E73" i="1"/>
  <c r="D74" i="1"/>
  <c r="D75" i="1"/>
  <c r="F75" i="1" s="1"/>
  <c r="D76" i="1"/>
  <c r="D73" i="1"/>
  <c r="F74" i="1"/>
  <c r="F76" i="1"/>
  <c r="C74" i="1"/>
  <c r="C75" i="1"/>
  <c r="C76" i="1"/>
  <c r="C73" i="1"/>
  <c r="H74" i="1"/>
  <c r="H75" i="1"/>
  <c r="H76" i="1"/>
  <c r="H73" i="1"/>
  <c r="B74" i="1"/>
  <c r="B75" i="1"/>
  <c r="B76" i="1"/>
  <c r="B73" i="1"/>
  <c r="D47" i="1"/>
  <c r="F47" i="1"/>
  <c r="H63" i="1"/>
  <c r="I63" i="1" s="1"/>
  <c r="H64" i="1"/>
  <c r="H65" i="1"/>
  <c r="I65" i="1" s="1"/>
  <c r="G63" i="1"/>
  <c r="G64" i="1"/>
  <c r="G65" i="1"/>
  <c r="G62" i="1"/>
  <c r="H62" i="1"/>
  <c r="A64" i="1"/>
  <c r="A63" i="1"/>
  <c r="A65" i="1"/>
  <c r="A62" i="1"/>
  <c r="H12" i="1"/>
  <c r="H10" i="1"/>
  <c r="E48" i="1"/>
  <c r="E49" i="1"/>
  <c r="E50" i="1"/>
  <c r="E47" i="1"/>
  <c r="H41" i="1"/>
  <c r="F48" i="1"/>
  <c r="G48" i="1" s="1"/>
  <c r="F49" i="1"/>
  <c r="F50" i="1"/>
  <c r="G50" i="1" s="1"/>
  <c r="G49" i="1"/>
  <c r="D48" i="1"/>
  <c r="D49" i="1"/>
  <c r="D50" i="1"/>
  <c r="B47" i="1"/>
  <c r="F73" i="1" l="1"/>
  <c r="G47" i="1"/>
  <c r="I64" i="1"/>
  <c r="I62" i="1"/>
  <c r="E43" i="1"/>
  <c r="B43" i="1"/>
  <c r="E41" i="1"/>
  <c r="B39" i="1"/>
  <c r="H32" i="1"/>
  <c r="H33" i="1"/>
  <c r="H34" i="1"/>
  <c r="H31" i="1"/>
  <c r="G32" i="1"/>
  <c r="G33" i="1"/>
  <c r="G34" i="1"/>
  <c r="G31" i="1"/>
  <c r="F32" i="1"/>
  <c r="F33" i="1"/>
  <c r="F34" i="1"/>
  <c r="F31" i="1"/>
  <c r="E3" i="1" l="1"/>
  <c r="G3" i="1" s="1"/>
  <c r="E4" i="1"/>
  <c r="E5" i="1"/>
  <c r="E2" i="1"/>
  <c r="B3" i="1"/>
  <c r="B4" i="1"/>
  <c r="B5" i="1"/>
  <c r="B2" i="1"/>
  <c r="G2" i="1" l="1"/>
  <c r="G4" i="1"/>
  <c r="G5" i="1"/>
</calcChain>
</file>

<file path=xl/sharedStrings.xml><?xml version="1.0" encoding="utf-8"?>
<sst xmlns="http://schemas.openxmlformats.org/spreadsheetml/2006/main" count="53" uniqueCount="42">
  <si>
    <t>Rвхтроэ</t>
  </si>
  <si>
    <t>Rб</t>
  </si>
  <si>
    <t>B</t>
  </si>
  <si>
    <t>Rкн</t>
  </si>
  <si>
    <t>Ku</t>
  </si>
  <si>
    <t>Ki</t>
  </si>
  <si>
    <t>Rk</t>
  </si>
  <si>
    <t>Rn</t>
  </si>
  <si>
    <t>Kp</t>
  </si>
  <si>
    <t>Калькулятор для третьей таблицы, от Вани</t>
  </si>
  <si>
    <t>О эмитер</t>
  </si>
  <si>
    <t xml:space="preserve">Rн </t>
  </si>
  <si>
    <t>Iвх, А</t>
  </si>
  <si>
    <t>Iвых,А</t>
  </si>
  <si>
    <t>Uвх, В</t>
  </si>
  <si>
    <t>Uвых,В</t>
  </si>
  <si>
    <t>Rвх=</t>
  </si>
  <si>
    <t>Iэм</t>
  </si>
  <si>
    <t>rэ=</t>
  </si>
  <si>
    <t>В=</t>
  </si>
  <si>
    <t>Rвхтроб=</t>
  </si>
  <si>
    <t>Rэ=</t>
  </si>
  <si>
    <t>Rвх</t>
  </si>
  <si>
    <t>Rвых</t>
  </si>
  <si>
    <t>KI</t>
  </si>
  <si>
    <t>KU</t>
  </si>
  <si>
    <t>KP</t>
  </si>
  <si>
    <t xml:space="preserve">2,1995 кОм  </t>
  </si>
  <si>
    <t>α=</t>
  </si>
  <si>
    <t>О коллектор</t>
  </si>
  <si>
    <t>Rн</t>
  </si>
  <si>
    <t xml:space="preserve">KU </t>
  </si>
  <si>
    <t>Iвх</t>
  </si>
  <si>
    <t>Iвых</t>
  </si>
  <si>
    <t>Uвх</t>
  </si>
  <si>
    <t>Uвых</t>
  </si>
  <si>
    <t xml:space="preserve">Rн , Ом </t>
  </si>
  <si>
    <t>Rэн , Ом</t>
  </si>
  <si>
    <t>Rвх , Ом</t>
  </si>
  <si>
    <t xml:space="preserve">KI </t>
  </si>
  <si>
    <t>Rвхтрок=</t>
  </si>
  <si>
    <t>Rэн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</si>
</sst>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1" fontId="0" fillId="0" borderId="0" xfId="0" applyNumberFormat="1"/>
    <xf numFmtId="2" fontId="0" fillId="0" borderId="0" xfId="0" applyNumberFormat="1"/>
    <xf numFmtId="0" fontId="0" fillId="0" borderId="5" xfId="0" applyBorder="1"/>
    <xf numFmtId="11" fontId="0" fillId="0" borderId="4" xfId="0" applyNumberFormat="1" applyBorder="1"/>
    <xf numFmtId="164" fontId="0" fillId="0" borderId="4" xfId="0" applyNumberFormat="1" applyBorder="1"/>
    <xf numFmtId="11" fontId="0" fillId="0" borderId="0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4" fontId="0" fillId="0" borderId="13" xfId="0" applyNumberFormat="1" applyBorder="1"/>
    <xf numFmtId="164" fontId="0" fillId="0" borderId="0" xfId="0" applyNumberFormat="1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164" fontId="0" fillId="0" borderId="16" xfId="0" applyNumberFormat="1" applyBorder="1"/>
    <xf numFmtId="0" fontId="0" fillId="0" borderId="7" xfId="0" applyBorder="1"/>
    <xf numFmtId="11" fontId="0" fillId="0" borderId="10" xfId="0" applyNumberFormat="1" applyBorder="1"/>
    <xf numFmtId="11" fontId="0" fillId="0" borderId="11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6" xfId="0" applyNumberFormat="1" applyBorder="1"/>
    <xf numFmtId="11" fontId="0" fillId="0" borderId="7" xfId="0" applyNumberFormat="1" applyBorder="1"/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8" xfId="0" applyBorder="1"/>
    <xf numFmtId="11" fontId="0" fillId="0" borderId="3" xfId="0" applyNumberFormat="1" applyBorder="1"/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1" fontId="1" fillId="0" borderId="0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1" fontId="1" fillId="0" borderId="10" xfId="0" applyNumberFormat="1" applyFont="1" applyBorder="1" applyAlignment="1">
      <alignment vertical="center" wrapText="1"/>
    </xf>
    <xf numFmtId="11" fontId="1" fillId="0" borderId="11" xfId="0" applyNumberFormat="1" applyFont="1" applyBorder="1" applyAlignment="1">
      <alignment vertical="center" wrapText="1"/>
    </xf>
    <xf numFmtId="11" fontId="1" fillId="0" borderId="13" xfId="0" applyNumberFormat="1" applyFont="1" applyBorder="1" applyAlignment="1">
      <alignment vertical="center" wrapText="1"/>
    </xf>
    <xf numFmtId="11" fontId="1" fillId="0" borderId="15" xfId="0" applyNumberFormat="1" applyFont="1" applyBorder="1" applyAlignment="1">
      <alignment vertical="center" wrapText="1"/>
    </xf>
    <xf numFmtId="11" fontId="1" fillId="0" borderId="16" xfId="0" applyNumberFormat="1" applyFont="1" applyBorder="1" applyAlignment="1">
      <alignment vertical="center" wrapText="1"/>
    </xf>
    <xf numFmtId="0" fontId="0" fillId="0" borderId="10" xfId="0" applyBorder="1"/>
    <xf numFmtId="0" fontId="0" fillId="0" borderId="13" xfId="0" applyBorder="1"/>
    <xf numFmtId="0" fontId="0" fillId="0" borderId="1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EE97-6697-4C58-8DA2-6E9ECCB003CF}">
  <dimension ref="A1:I76"/>
  <sheetViews>
    <sheetView tabSelected="1" topLeftCell="A70" workbookViewId="0">
      <selection activeCell="J75" sqref="J75"/>
    </sheetView>
  </sheetViews>
  <sheetFormatPr defaultRowHeight="14.4" x14ac:dyDescent="0.3"/>
  <cols>
    <col min="1" max="1" width="12" bestFit="1" customWidth="1"/>
    <col min="2" max="2" width="17.33203125" customWidth="1"/>
    <col min="3" max="3" width="12" bestFit="1" customWidth="1"/>
    <col min="4" max="6" width="12.44140625" bestFit="1" customWidth="1"/>
    <col min="8" max="8" width="12" bestFit="1" customWidth="1"/>
  </cols>
  <sheetData>
    <row r="1" spans="1:8" ht="15" thickBot="1" x14ac:dyDescent="0.35">
      <c r="A1" t="s">
        <v>3</v>
      </c>
      <c r="B1" t="s">
        <v>4</v>
      </c>
      <c r="C1" t="s">
        <v>7</v>
      </c>
      <c r="E1" t="s">
        <v>5</v>
      </c>
      <c r="G1" t="s">
        <v>8</v>
      </c>
    </row>
    <row r="2" spans="1:8" x14ac:dyDescent="0.3">
      <c r="A2" s="32">
        <v>140.42599999999999</v>
      </c>
      <c r="B2" s="38">
        <f>$C$16*A2/$C$13</f>
        <v>5.7379031928542821</v>
      </c>
      <c r="C2" s="35">
        <v>150</v>
      </c>
      <c r="E2" s="38">
        <f>($C$12 *$C$16*$C$18)/(($C$12+$C$13)*($C$18+C2))</f>
        <v>71.91138823751831</v>
      </c>
      <c r="G2" s="38">
        <f>E2*B2</f>
        <v>412.6205841706402</v>
      </c>
    </row>
    <row r="3" spans="1:8" x14ac:dyDescent="0.3">
      <c r="A3" s="33">
        <v>891.89</v>
      </c>
      <c r="B3" s="11">
        <f t="shared" ref="B3:B5" si="0">$C$16*A3/$C$13</f>
        <v>36.443240416125263</v>
      </c>
      <c r="C3" s="36">
        <v>1500</v>
      </c>
      <c r="E3" s="11">
        <f t="shared" ref="E3:E5" si="1">($C$12 *$C$16*$C$18)/(($C$12+$C$13)*($C$18+C3))</f>
        <v>45.67344928599136</v>
      </c>
      <c r="G3" s="11">
        <f t="shared" ref="G3:G5" si="2">E3*B3</f>
        <v>1664.488492963088</v>
      </c>
    </row>
    <row r="4" spans="1:8" x14ac:dyDescent="0.3">
      <c r="A4" s="33">
        <v>1859.155</v>
      </c>
      <c r="B4" s="11">
        <f t="shared" si="0"/>
        <v>75.966355308212172</v>
      </c>
      <c r="C4" s="36">
        <v>12000</v>
      </c>
      <c r="E4" s="11">
        <f t="shared" si="1"/>
        <v>11.900828335082256</v>
      </c>
      <c r="G4" s="11">
        <f t="shared" si="2"/>
        <v>904.06255376489776</v>
      </c>
    </row>
    <row r="5" spans="1:8" ht="15" thickBot="1" x14ac:dyDescent="0.35">
      <c r="A5" s="34">
        <v>2180.81</v>
      </c>
      <c r="B5" s="12">
        <f t="shared" si="0"/>
        <v>89.109400410241321</v>
      </c>
      <c r="C5" s="37">
        <v>250000</v>
      </c>
      <c r="E5" s="12">
        <f t="shared" si="1"/>
        <v>0.6700704296517368</v>
      </c>
      <c r="G5" s="12">
        <f t="shared" si="2"/>
        <v>59.70957421889905</v>
      </c>
    </row>
    <row r="7" spans="1:8" x14ac:dyDescent="0.3">
      <c r="E7" s="3"/>
    </row>
    <row r="8" spans="1:8" x14ac:dyDescent="0.3">
      <c r="E8" s="3"/>
    </row>
    <row r="10" spans="1:8" x14ac:dyDescent="0.3">
      <c r="H10">
        <f>0.4019* (0.0080563 + 0.000000001515 * 1859.155)</f>
        <v>3.2389589695076674E-3</v>
      </c>
    </row>
    <row r="12" spans="1:8" x14ac:dyDescent="0.3">
      <c r="B12" s="1" t="s">
        <v>1</v>
      </c>
      <c r="C12" s="2">
        <v>8108.1080000000002</v>
      </c>
      <c r="H12">
        <f>0.00990124 * (0.000002111335+0.000000001515*1859.155)</f>
        <v>4.8792863431483002E-8</v>
      </c>
    </row>
    <row r="13" spans="1:8" x14ac:dyDescent="0.3">
      <c r="B13" s="1" t="s">
        <v>0</v>
      </c>
      <c r="C13" s="2">
        <v>2447.34</v>
      </c>
    </row>
    <row r="14" spans="1:8" x14ac:dyDescent="0.3">
      <c r="F14" s="3"/>
    </row>
    <row r="16" spans="1:8" x14ac:dyDescent="0.3">
      <c r="B16" s="1" t="s">
        <v>2</v>
      </c>
      <c r="C16" s="2">
        <v>100</v>
      </c>
    </row>
    <row r="18" spans="1:8" x14ac:dyDescent="0.3">
      <c r="B18" s="1" t="s">
        <v>6</v>
      </c>
      <c r="C18" s="2">
        <v>2200</v>
      </c>
    </row>
    <row r="22" spans="1:8" x14ac:dyDescent="0.3">
      <c r="B22" t="s">
        <v>9</v>
      </c>
    </row>
    <row r="26" spans="1:8" x14ac:dyDescent="0.3">
      <c r="A26" t="s">
        <v>10</v>
      </c>
    </row>
    <row r="30" spans="1:8" ht="15" thickBot="1" x14ac:dyDescent="0.35">
      <c r="A30" t="s">
        <v>11</v>
      </c>
      <c r="B30" t="s">
        <v>12</v>
      </c>
      <c r="C30" t="s">
        <v>13</v>
      </c>
      <c r="D30" t="s">
        <v>14</v>
      </c>
      <c r="E30" t="s">
        <v>15</v>
      </c>
      <c r="F30" t="s">
        <v>5</v>
      </c>
      <c r="G30" t="s">
        <v>4</v>
      </c>
      <c r="H30" t="s">
        <v>8</v>
      </c>
    </row>
    <row r="31" spans="1:8" x14ac:dyDescent="0.3">
      <c r="A31">
        <v>150</v>
      </c>
      <c r="B31" s="4">
        <v>1.7289999999999999E-5</v>
      </c>
      <c r="C31" s="4">
        <v>1.5854000000000001E-5</v>
      </c>
      <c r="D31" s="4">
        <v>4.9644000000000001E-4</v>
      </c>
      <c r="E31" s="4">
        <v>2.3779999999999999E-3</v>
      </c>
      <c r="F31" s="24">
        <f>C31/B31</f>
        <v>0.9169462116830539</v>
      </c>
      <c r="G31" s="25">
        <f>E31/D31</f>
        <v>4.7901055515268709</v>
      </c>
      <c r="H31" s="26">
        <f>F31*G31</f>
        <v>4.3922691390345294</v>
      </c>
    </row>
    <row r="32" spans="1:8" x14ac:dyDescent="0.3">
      <c r="A32" s="5">
        <v>1500</v>
      </c>
      <c r="B32" s="4">
        <v>1.7289999999999999E-5</v>
      </c>
      <c r="C32" s="4">
        <v>1.0069E-5</v>
      </c>
      <c r="D32" s="4">
        <v>4.9644000000000001E-4</v>
      </c>
      <c r="E32" s="4">
        <v>1.5105E-2</v>
      </c>
      <c r="F32" s="27">
        <f t="shared" ref="F32:F34" si="3">C32/B32</f>
        <v>0.58235974551764025</v>
      </c>
      <c r="G32" s="9">
        <f t="shared" ref="G32:G34" si="4">E32/D32</f>
        <v>30.426637660140198</v>
      </c>
      <c r="H32" s="28">
        <f t="shared" ref="H32:H34" si="5">F32*G32</f>
        <v>17.719248964716694</v>
      </c>
    </row>
    <row r="33" spans="1:8" x14ac:dyDescent="0.3">
      <c r="A33">
        <v>12000</v>
      </c>
      <c r="B33" s="4">
        <v>1.7289999999999999E-5</v>
      </c>
      <c r="C33" s="4">
        <v>2.6259999999999999E-6</v>
      </c>
      <c r="D33" s="4">
        <v>4.9644000000000001E-4</v>
      </c>
      <c r="E33" s="4">
        <v>3.1486E-2</v>
      </c>
      <c r="F33" s="27">
        <f t="shared" si="3"/>
        <v>0.15187969924812031</v>
      </c>
      <c r="G33" s="9">
        <f t="shared" si="4"/>
        <v>63.423575860124082</v>
      </c>
      <c r="H33" s="28">
        <f t="shared" si="5"/>
        <v>9.6327536268759886</v>
      </c>
    </row>
    <row r="34" spans="1:8" ht="15" thickBot="1" x14ac:dyDescent="0.35">
      <c r="A34">
        <v>250000</v>
      </c>
      <c r="B34" s="4">
        <v>1.7289999999999999E-5</v>
      </c>
      <c r="C34" s="4">
        <v>1.4807E-7</v>
      </c>
      <c r="D34" s="4">
        <v>4.9644000000000001E-4</v>
      </c>
      <c r="E34" s="4">
        <v>3.6928999999999997E-2</v>
      </c>
      <c r="F34" s="29">
        <f t="shared" si="3"/>
        <v>8.5639097744360914E-3</v>
      </c>
      <c r="G34" s="30">
        <f t="shared" si="4"/>
        <v>74.38763999677704</v>
      </c>
      <c r="H34" s="31">
        <f t="shared" si="5"/>
        <v>0.637049037265632</v>
      </c>
    </row>
    <row r="38" spans="1:8" ht="15" thickBot="1" x14ac:dyDescent="0.35"/>
    <row r="39" spans="1:8" ht="15" thickBot="1" x14ac:dyDescent="0.35">
      <c r="A39" s="6" t="s">
        <v>16</v>
      </c>
      <c r="B39" s="7">
        <f>D31/B31</f>
        <v>28.712550607287451</v>
      </c>
      <c r="D39" t="s">
        <v>19</v>
      </c>
      <c r="E39">
        <v>100</v>
      </c>
      <c r="G39" t="s">
        <v>21</v>
      </c>
      <c r="H39">
        <v>2200</v>
      </c>
    </row>
    <row r="40" spans="1:8" ht="15" thickBot="1" x14ac:dyDescent="0.35"/>
    <row r="41" spans="1:8" ht="15" thickBot="1" x14ac:dyDescent="0.35">
      <c r="A41" s="3" t="s">
        <v>17</v>
      </c>
      <c r="B41" s="9">
        <v>1.07E-3</v>
      </c>
      <c r="D41" s="6" t="s">
        <v>18</v>
      </c>
      <c r="E41" s="7">
        <f>0.026/B41</f>
        <v>24.299065420560748</v>
      </c>
      <c r="G41" t="s">
        <v>28</v>
      </c>
      <c r="H41">
        <f>E39/(1+E39)</f>
        <v>0.99009900990099009</v>
      </c>
    </row>
    <row r="42" spans="1:8" ht="15" thickBot="1" x14ac:dyDescent="0.35"/>
    <row r="43" spans="1:8" ht="15" thickBot="1" x14ac:dyDescent="0.35">
      <c r="A43" s="6" t="s">
        <v>20</v>
      </c>
      <c r="B43" s="7">
        <f>(1+E39)*E41</f>
        <v>2454.2056074766356</v>
      </c>
      <c r="D43" s="6" t="s">
        <v>16</v>
      </c>
      <c r="E43" s="8">
        <f>((B43/(E39+1))*H39)/ ((B43/(E39+1))+H39)</f>
        <v>24.033613445378148</v>
      </c>
    </row>
    <row r="46" spans="1:8" ht="15" thickBot="1" x14ac:dyDescent="0.35">
      <c r="A46" t="s">
        <v>11</v>
      </c>
      <c r="B46" t="s">
        <v>22</v>
      </c>
      <c r="C46" t="s">
        <v>23</v>
      </c>
      <c r="D46" t="s">
        <v>3</v>
      </c>
      <c r="E46" t="s">
        <v>24</v>
      </c>
      <c r="F46" t="s">
        <v>25</v>
      </c>
      <c r="G46" t="s">
        <v>26</v>
      </c>
    </row>
    <row r="47" spans="1:8" x14ac:dyDescent="0.3">
      <c r="A47">
        <v>150</v>
      </c>
      <c r="B47" s="10">
        <f>E43</f>
        <v>24.033613445378148</v>
      </c>
      <c r="C47" t="s">
        <v>27</v>
      </c>
      <c r="D47" s="13">
        <f>($C$18 * A47)/($C$18+A47)</f>
        <v>140.42553191489361</v>
      </c>
      <c r="E47" s="39">
        <f>($H$39*$H$41*$C$18)/(($H$39+$B$43/(1+$E$39))*($C$18+A47))</f>
        <v>0.91677538932151748</v>
      </c>
      <c r="F47" s="15">
        <f>$E$39*D47/$B$43</f>
        <v>5.7218324123738071</v>
      </c>
      <c r="G47" s="16">
        <f>E47*F47</f>
        <v>5.2456351374864747</v>
      </c>
    </row>
    <row r="48" spans="1:8" x14ac:dyDescent="0.3">
      <c r="A48">
        <v>1500</v>
      </c>
      <c r="B48" s="11"/>
      <c r="D48" s="17">
        <f t="shared" ref="D48:D50" si="6">($C$18 * A48)/($C$18+A48)</f>
        <v>891.89189189189187</v>
      </c>
      <c r="E48" s="9">
        <f t="shared" ref="E48:E50" si="7">($H$39*$H$41*$C$18)/(($H$39+$B$43/(1+$E$39))*($C$18+A48))</f>
        <v>0.58227626078528816</v>
      </c>
      <c r="F48" s="18">
        <f t="shared" ref="F48:F50" si="8">$E$39*D48/$B$43</f>
        <v>36.341368024536337</v>
      </c>
      <c r="G48" s="19">
        <f t="shared" ref="G48:G50" si="9">E48*F48</f>
        <v>21.160715885149052</v>
      </c>
    </row>
    <row r="49" spans="1:9" x14ac:dyDescent="0.3">
      <c r="A49">
        <v>12000</v>
      </c>
      <c r="B49" s="11"/>
      <c r="D49" s="17">
        <f t="shared" si="6"/>
        <v>1859.1549295774648</v>
      </c>
      <c r="E49" s="9">
        <f t="shared" si="7"/>
        <v>0.15171987076799762</v>
      </c>
      <c r="F49" s="18">
        <f t="shared" si="8"/>
        <v>75.753837572272943</v>
      </c>
      <c r="G49" s="19">
        <f t="shared" si="9"/>
        <v>11.493362446645133</v>
      </c>
    </row>
    <row r="50" spans="1:9" ht="15" thickBot="1" x14ac:dyDescent="0.35">
      <c r="A50">
        <v>250000</v>
      </c>
      <c r="B50" s="12"/>
      <c r="D50" s="20">
        <f t="shared" si="6"/>
        <v>2180.8088818398096</v>
      </c>
      <c r="E50" s="30">
        <f t="shared" si="7"/>
        <v>8.5425145317429268E-3</v>
      </c>
      <c r="F50" s="22">
        <f t="shared" si="8"/>
        <v>88.860072489283937</v>
      </c>
      <c r="G50" s="23">
        <f t="shared" si="9"/>
        <v>0.75908846053143786</v>
      </c>
    </row>
    <row r="58" spans="1:9" x14ac:dyDescent="0.3">
      <c r="A58" t="s">
        <v>29</v>
      </c>
    </row>
    <row r="61" spans="1:9" ht="15" thickBot="1" x14ac:dyDescent="0.35">
      <c r="A61" s="40" t="s">
        <v>22</v>
      </c>
      <c r="B61" s="40" t="s">
        <v>30</v>
      </c>
      <c r="C61" s="40" t="s">
        <v>32</v>
      </c>
      <c r="D61" s="40" t="s">
        <v>33</v>
      </c>
      <c r="E61" s="40" t="s">
        <v>34</v>
      </c>
      <c r="F61" s="40" t="s">
        <v>35</v>
      </c>
      <c r="G61" s="40" t="s">
        <v>24</v>
      </c>
      <c r="H61" s="40" t="s">
        <v>31</v>
      </c>
      <c r="I61" s="40" t="s">
        <v>26</v>
      </c>
    </row>
    <row r="62" spans="1:9" x14ac:dyDescent="0.3">
      <c r="A62" s="42">
        <f>E62/C64</f>
        <v>7156.6601507958676</v>
      </c>
      <c r="B62" s="41">
        <v>150</v>
      </c>
      <c r="C62" s="4">
        <v>4.69E-6</v>
      </c>
      <c r="D62" s="45">
        <v>1.14948E-4</v>
      </c>
      <c r="E62" s="45">
        <v>2.5628000000000001E-2</v>
      </c>
      <c r="F62" s="45">
        <v>2.1742000000000001E-2</v>
      </c>
      <c r="G62" s="49">
        <f>D62/C62</f>
        <v>24.509168443496801</v>
      </c>
      <c r="H62" s="50">
        <f>F62/E62</f>
        <v>0.84836897143749024</v>
      </c>
      <c r="I62" s="46">
        <f>G62*H62</f>
        <v>20.792818023197576</v>
      </c>
    </row>
    <row r="63" spans="1:9" x14ac:dyDescent="0.3">
      <c r="A63" s="43">
        <f>E63/C63</f>
        <v>7454.8892490545659</v>
      </c>
      <c r="B63" s="41">
        <v>1500</v>
      </c>
      <c r="C63" s="45">
        <v>3.7019999999999999E-6</v>
      </c>
      <c r="D63" s="45">
        <v>1.791E-5</v>
      </c>
      <c r="E63" s="45">
        <v>2.7598000000000001E-2</v>
      </c>
      <c r="F63" s="45">
        <v>2.6868E-2</v>
      </c>
      <c r="G63" s="51">
        <f t="shared" ref="G63:G65" si="10">D63/C63</f>
        <v>4.8379254457050243</v>
      </c>
      <c r="H63" s="45">
        <f t="shared" ref="H63:H65" si="11">F63/E63</f>
        <v>0.97354880788462927</v>
      </c>
      <c r="I63" s="47">
        <f t="shared" ref="I63:I65" si="12">G63*H63</f>
        <v>4.7099565503008405</v>
      </c>
    </row>
    <row r="64" spans="1:9" x14ac:dyDescent="0.3">
      <c r="A64" s="43">
        <f>E64/C64</f>
        <v>7774.9232058084326</v>
      </c>
      <c r="B64" s="41">
        <v>1200</v>
      </c>
      <c r="C64" s="45">
        <v>3.5810000000000001E-6</v>
      </c>
      <c r="D64" s="45">
        <v>2.2919999999999998E-6</v>
      </c>
      <c r="E64" s="45">
        <v>2.7841999999999999E-2</v>
      </c>
      <c r="F64" s="45">
        <v>2.7484000000000001E-2</v>
      </c>
      <c r="G64" s="51">
        <f t="shared" si="10"/>
        <v>0.64004468025691141</v>
      </c>
      <c r="H64" s="45">
        <f t="shared" si="11"/>
        <v>0.98714172832411473</v>
      </c>
      <c r="I64" s="47">
        <f t="shared" si="12"/>
        <v>0.63181481187346289</v>
      </c>
    </row>
    <row r="65" spans="1:9" ht="15" thickBot="1" x14ac:dyDescent="0.35">
      <c r="A65" s="44">
        <f t="shared" ref="A63:A65" si="13">E65/C65</f>
        <v>7819.3548387096771</v>
      </c>
      <c r="B65" s="41">
        <v>250000</v>
      </c>
      <c r="C65" s="45">
        <v>3.5650000000000002E-6</v>
      </c>
      <c r="D65" s="45">
        <v>1.10346E-7</v>
      </c>
      <c r="E65" s="45">
        <v>2.7876000000000001E-2</v>
      </c>
      <c r="F65" s="45">
        <v>2.7570000000000001E-2</v>
      </c>
      <c r="G65" s="52">
        <f t="shared" si="10"/>
        <v>3.095259467040673E-2</v>
      </c>
      <c r="H65" s="53">
        <f t="shared" si="11"/>
        <v>0.98902281532501068</v>
      </c>
      <c r="I65" s="48">
        <f t="shared" si="12"/>
        <v>3.0612822322539587E-2</v>
      </c>
    </row>
    <row r="69" spans="1:9" x14ac:dyDescent="0.3">
      <c r="A69" t="s">
        <v>40</v>
      </c>
      <c r="B69">
        <v>2451.9141</v>
      </c>
    </row>
    <row r="72" spans="1:9" ht="15" thickBot="1" x14ac:dyDescent="0.35">
      <c r="A72" t="s">
        <v>36</v>
      </c>
      <c r="B72" t="s">
        <v>37</v>
      </c>
      <c r="C72" t="s">
        <v>38</v>
      </c>
      <c r="D72" t="s">
        <v>39</v>
      </c>
      <c r="E72" t="s">
        <v>25</v>
      </c>
      <c r="F72" t="s">
        <v>26</v>
      </c>
      <c r="H72" t="s">
        <v>41</v>
      </c>
    </row>
    <row r="73" spans="1:9" x14ac:dyDescent="0.3">
      <c r="A73" s="41">
        <v>150</v>
      </c>
      <c r="B73" s="54">
        <f>($H$39*A73)/($H$39+A73)</f>
        <v>140.42553191489361</v>
      </c>
      <c r="C73" s="14">
        <f>(($B$69+($E$39+1)*H73)*$C$12)/(($B$69+($E$39+1)*H73)+$C$12)</f>
        <v>5451.1378204783796</v>
      </c>
      <c r="D73" s="14">
        <f>($C$12*(1+$E$39)*$H$39)/(($C$12+$B$69+(1+ $E$39)*$H$39)*($H$39+A73))</f>
        <v>3.2937249336187682</v>
      </c>
      <c r="E73" s="14">
        <f>(1+$E$39)*((H73)/($B$69+(1+$E$39)*$H$39))</f>
        <v>6.313313100502202E-2</v>
      </c>
      <c r="F73" s="14">
        <f>D73*E73</f>
        <v>0.20794316772866114</v>
      </c>
      <c r="G73" s="14"/>
      <c r="H73" s="16">
        <f>($H$39*A73)/($H$39+A73)</f>
        <v>140.42553191489361</v>
      </c>
    </row>
    <row r="74" spans="1:9" x14ac:dyDescent="0.3">
      <c r="A74" s="41">
        <v>1500</v>
      </c>
      <c r="B74" s="55">
        <f t="shared" ref="B74:B76" si="14">($H$39*A74)/($H$39+A74)</f>
        <v>891.89189189189187</v>
      </c>
      <c r="C74" s="3">
        <f t="shared" ref="C74:C76" si="15">(($B$69+($E$39+1)*H74)*$C$12)/(($B$69+($E$39+1)*H74)+$C$12)</f>
        <v>7454.8817011847232</v>
      </c>
      <c r="D74" s="3">
        <f t="shared" ref="D74:D76" si="16">($C$12*(1+$E$39)*$H$39)/(($C$12+$B$69+(1+ $E$39)*$H$39)*($H$39+A74))</f>
        <v>2.0919604308119206</v>
      </c>
      <c r="E74" s="3">
        <f t="shared" ref="E74:E76" si="17">(1+$E$39)*((H74)/($B$69+(1+$E$39)*$H$39))</f>
        <v>0.40098069692378857</v>
      </c>
      <c r="F74" s="3">
        <f t="shared" ref="F74:F76" si="18">D74*E74</f>
        <v>0.83883575148395295</v>
      </c>
      <c r="G74" s="3"/>
      <c r="H74" s="19">
        <f t="shared" ref="H74:H76" si="19">($H$39*A74)/($H$39+A74)</f>
        <v>891.89189189189187</v>
      </c>
    </row>
    <row r="75" spans="1:9" x14ac:dyDescent="0.3">
      <c r="A75" s="41">
        <v>1200</v>
      </c>
      <c r="B75" s="55">
        <f t="shared" si="14"/>
        <v>776.47058823529414</v>
      </c>
      <c r="C75" s="3">
        <f t="shared" si="15"/>
        <v>7369.3038702168442</v>
      </c>
      <c r="D75" s="3">
        <f t="shared" si="16"/>
        <v>2.2765451747070902</v>
      </c>
      <c r="E75" s="3">
        <f t="shared" si="17"/>
        <v>0.34908907732188654</v>
      </c>
      <c r="F75" s="3">
        <f t="shared" si="18"/>
        <v>0.79471705452009112</v>
      </c>
      <c r="G75" s="3"/>
      <c r="H75" s="19">
        <f t="shared" si="19"/>
        <v>776.47058823529414</v>
      </c>
    </row>
    <row r="76" spans="1:9" ht="15" thickBot="1" x14ac:dyDescent="0.35">
      <c r="A76" s="41">
        <v>250000</v>
      </c>
      <c r="B76" s="56">
        <f t="shared" si="14"/>
        <v>2180.8088818398096</v>
      </c>
      <c r="C76" s="21">
        <f t="shared" si="15"/>
        <v>7823.2933145481702</v>
      </c>
      <c r="D76" s="21">
        <f t="shared" si="16"/>
        <v>3.0690934155448477E-2</v>
      </c>
      <c r="E76" s="21">
        <f t="shared" si="17"/>
        <v>0.98045769139440764</v>
      </c>
      <c r="F76" s="21">
        <f t="shared" si="18"/>
        <v>3.0091162448788789E-2</v>
      </c>
      <c r="G76" s="21"/>
      <c r="H76" s="23">
        <f t="shared" si="19"/>
        <v>2180.8088818398096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2021-04-01T14:37:23Z</dcterms:created>
  <dcterms:modified xsi:type="dcterms:W3CDTF">2021-04-03T22:04:28Z</dcterms:modified>
</cp:coreProperties>
</file>