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thoma\Ecodesign\"/>
    </mc:Choice>
  </mc:AlternateContent>
  <xr:revisionPtr revIDLastSave="0" documentId="13_ncr:1_{EBF37496-C0FF-482E-981F-EF4F6D202EC0}" xr6:coauthVersionLast="47" xr6:coauthVersionMax="47" xr10:uidLastSave="{00000000-0000-0000-0000-000000000000}"/>
  <bookViews>
    <workbookView xWindow="28680" yWindow="249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S10" i="1"/>
  <c r="G4" i="1"/>
  <c r="R8" i="1"/>
  <c r="N8" i="1"/>
  <c r="N9" i="1"/>
  <c r="N7" i="1"/>
  <c r="M8" i="1"/>
  <c r="L9" i="1"/>
  <c r="L8" i="1"/>
  <c r="L7" i="1"/>
  <c r="M7" i="1" s="1"/>
  <c r="R7" i="1" s="1"/>
  <c r="C6" i="1"/>
  <c r="C5" i="1"/>
  <c r="C4" i="1"/>
  <c r="P6" i="1"/>
  <c r="P5" i="1"/>
  <c r="N10" i="1"/>
  <c r="M10" i="1"/>
  <c r="R10" i="1" s="1"/>
  <c r="L10" i="1"/>
  <c r="M4" i="1"/>
  <c r="R4" i="1" s="1"/>
  <c r="N6" i="1"/>
  <c r="M6" i="1" s="1"/>
  <c r="R6" i="1" s="1"/>
  <c r="N5" i="1"/>
  <c r="M5" i="1" s="1"/>
  <c r="R5" i="1" s="1"/>
  <c r="N4" i="1"/>
  <c r="E5" i="1"/>
  <c r="C7" i="1"/>
  <c r="M9" i="1" l="1"/>
  <c r="R9" i="1" s="1"/>
  <c r="E4" i="1"/>
  <c r="E6" i="1"/>
  <c r="E7" i="1"/>
  <c r="W5" i="1" s="1"/>
  <c r="R11" i="1"/>
  <c r="W4" i="1" s="1"/>
</calcChain>
</file>

<file path=xl/sharedStrings.xml><?xml version="1.0" encoding="utf-8"?>
<sst xmlns="http://schemas.openxmlformats.org/spreadsheetml/2006/main" count="27" uniqueCount="25">
  <si>
    <t>Service</t>
  </si>
  <si>
    <t>Data [GB]</t>
  </si>
  <si>
    <t>Energy Consumption [kWh]</t>
  </si>
  <si>
    <t>Energy per GB [kWh]</t>
  </si>
  <si>
    <t>Medium</t>
  </si>
  <si>
    <t>Power [W]</t>
  </si>
  <si>
    <t>Up time</t>
  </si>
  <si>
    <t>Quantities</t>
  </si>
  <si>
    <t>Total Energy</t>
  </si>
  <si>
    <t>Local vs Cloud</t>
  </si>
  <si>
    <t>Energy</t>
  </si>
  <si>
    <t>Video stream</t>
  </si>
  <si>
    <t>Server</t>
  </si>
  <si>
    <t>Total on Premises</t>
  </si>
  <si>
    <t>PDF stream</t>
  </si>
  <si>
    <t>Desktop</t>
  </si>
  <si>
    <t>Total in Cloud</t>
  </si>
  <si>
    <t>Cloud storage</t>
  </si>
  <si>
    <t>Laptop</t>
  </si>
  <si>
    <t>Total Cloud</t>
  </si>
  <si>
    <t>Recording Device</t>
  </si>
  <si>
    <t>CONF: BIG</t>
  </si>
  <si>
    <t>CONF: MID</t>
  </si>
  <si>
    <t>CONF: Small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</si>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</sst>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9-4883-9856-A493F22498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9-4883-9856-A493F22498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F9-4883-9856-A493F2249866}"/>
              </c:ext>
            </c:extLst>
          </c:dPt>
          <c:cat>
            <c:strRef>
              <c:f>Sheet1!$B$4:$B$6</c:f>
              <c:strCache>
                <c:ptCount val="3"/>
                <c:pt idx="0">
                  <c:v>Video stream</c:v>
                </c:pt>
                <c:pt idx="1">
                  <c:v>PDF stream</c:v>
                </c:pt>
                <c:pt idx="2">
                  <c:v>Cloud storage</c:v>
                </c:pt>
              </c:strCache>
            </c:strRef>
          </c:cat>
          <c:val>
            <c:numRef>
              <c:f>Sheet1!$E$4:$E$6</c:f>
              <c:numCache>
                <c:formatCode>0.00E+00</c:formatCode>
                <c:ptCount val="3"/>
                <c:pt idx="0">
                  <c:v>1930096.2461538459</c:v>
                </c:pt>
                <c:pt idx="1">
                  <c:v>163435.56923076924</c:v>
                </c:pt>
                <c:pt idx="2">
                  <c:v>478620.69230769231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1-4B4F-9415-F45833AD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premises</a:t>
            </a:r>
            <a:r>
              <a:rPr lang="en-US" baseline="0"/>
              <a:t> Energy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2-4888-A76F-A5B4E75B9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2-4888-A76F-A5B4E75B99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2-4888-A76F-A5B4E75B99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2-4888-A76F-A5B4E75B99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2-4888-A76F-A5B4E75B99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2-4888-A76F-A5B4E75B99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4B-4183-97D7-A987793CFE3D}"/>
              </c:ext>
            </c:extLst>
          </c:dPt>
          <c:cat>
            <c:strRef>
              <c:f>Sheet1!$K$4:$K$10</c:f>
              <c:strCache>
                <c:ptCount val="7"/>
                <c:pt idx="0">
                  <c:v>Server</c:v>
                </c:pt>
                <c:pt idx="1">
                  <c:v>Desktop</c:v>
                </c:pt>
                <c:pt idx="2">
                  <c:v>Laptop</c:v>
                </c:pt>
                <c:pt idx="3">
                  <c:v>CONF: BIG</c:v>
                </c:pt>
                <c:pt idx="4">
                  <c:v>CONF: MID</c:v>
                </c:pt>
                <c:pt idx="5">
                  <c:v>CONF: Small</c:v>
                </c:pt>
                <c:pt idx="6">
                  <c:v>Recording Device</c:v>
                </c:pt>
              </c:strCache>
            </c:strRef>
          </c:cat>
          <c:val>
            <c:numRef>
              <c:f>Sheet1!$R$4:$R$10</c:f>
              <c:numCache>
                <c:formatCode>0.00E+00</c:formatCode>
                <c:ptCount val="7"/>
                <c:pt idx="0">
                  <c:v>1886976.0000000002</c:v>
                </c:pt>
                <c:pt idx="1">
                  <c:v>317157.12</c:v>
                </c:pt>
                <c:pt idx="2">
                  <c:v>43364.160000000003</c:v>
                </c:pt>
                <c:pt idx="3">
                  <c:v>3404.5740000000005</c:v>
                </c:pt>
                <c:pt idx="4">
                  <c:v>4187.7000000000007</c:v>
                </c:pt>
                <c:pt idx="5">
                  <c:v>3439.8</c:v>
                </c:pt>
                <c:pt idx="6">
                  <c:v>91795.199999999997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7AA-AF88-9CCC97AB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Sheet1!$W$3</c:f>
              <c:strCache>
                <c:ptCount val="1"/>
                <c:pt idx="0">
                  <c:v>Energy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B-4591-9379-474E1E7549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B-4591-9379-474E1E7549D5}"/>
              </c:ext>
            </c:extLst>
          </c:dPt>
          <c:cat>
            <c:strRef>
              <c:f>Sheet1!$V$4:$V$5</c:f>
              <c:strCache>
                <c:ptCount val="2"/>
                <c:pt idx="0">
                  <c:v>Total on Premises</c:v>
                </c:pt>
                <c:pt idx="1">
                  <c:v>Total in Cloud</c:v>
                </c:pt>
              </c:strCache>
            </c:strRef>
          </c:cat>
          <c:val>
            <c:numRef>
              <c:f>Sheet1!$W$4:$W$5</c:f>
              <c:numCache>
                <c:formatCode>0.00E+00</c:formatCode>
                <c:ptCount val="2"/>
                <c:pt idx="0">
                  <c:v>2350324.5540000005</c:v>
                </c:pt>
                <c:pt idx="1">
                  <c:v>2572152.5076923077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2-48A7-90F7-A4A4CFB1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142875</xdr:rowOff>
    </xdr:from>
    <xdr:to>
      <xdr:col>7</xdr:col>
      <xdr:colOff>333375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AF964-48C4-4A3C-3B4F-6E19B86B0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762000</xdr:colOff>
      <xdr:row>11</xdr:row>
      <xdr:rowOff>123825</xdr:rowOff>
    </xdr:from>
    <xdr:to>
      <xdr:col>18</xdr:col>
      <xdr:colOff>552450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9914A-C6A0-B9A4-C31B-39F2E4778F01}"/>
            </a:ext>
            <a:ext uri="{147F2762-F138-4A5C-976F-8EAC2B608ADB}">
              <a16:predDERef xmlns:a16="http://schemas.microsoft.com/office/drawing/2014/main" pred="{C72AF964-48C4-4A3C-3B4F-6E19B86B0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123825</xdr:colOff>
      <xdr:row>6</xdr:row>
      <xdr:rowOff>133350</xdr:rowOff>
    </xdr:from>
    <xdr:to>
      <xdr:col>27</xdr:col>
      <xdr:colOff>419100</xdr:colOff>
      <xdr:row>21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3A9A4E-2CEA-2582-BE22-9146AE715EE0}"/>
            </a:ext>
            <a:ext uri="{147F2762-F138-4A5C-976F-8EAC2B608ADB}">
              <a16:predDERef xmlns:a16="http://schemas.microsoft.com/office/drawing/2014/main" pred="{8C19914A-C6A0-B9A4-C31B-39F2E477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19"/>
  <sheetViews>
    <sheetView tabSelected="1" topLeftCell="B1" workbookViewId="0">
      <selection activeCell="L5" sqref="L5"/>
    </sheetView>
  </sheetViews>
  <sheetFormatPr defaultRowHeight="15" x14ac:dyDescent="0.25"/>
  <cols>
    <col min="2" max="2" width="16.42578125" customWidth="1"/>
    <col min="3" max="3" width="9.28515625" bestFit="1" customWidth="1"/>
    <col min="5" max="5" width="14.85546875" bestFit="1" customWidth="1"/>
    <col min="13" max="13" width="25.85546875" customWidth="1"/>
    <col min="18" max="18" width="9.28515625" bestFit="1" customWidth="1"/>
    <col min="23" max="23" width="9.28515625" bestFit="1" customWidth="1"/>
  </cols>
  <sheetData>
    <row r="3" spans="2:23" x14ac:dyDescent="0.25">
      <c r="B3" t="s">
        <v>0</v>
      </c>
      <c r="C3" t="s">
        <v>1</v>
      </c>
      <c r="E3" t="s">
        <v>2</v>
      </c>
      <c r="G3" t="s">
        <v>3</v>
      </c>
      <c r="K3" t="s">
        <v>4</v>
      </c>
      <c r="L3" t="s">
        <v>5</v>
      </c>
      <c r="M3" t="s">
        <v>2</v>
      </c>
      <c r="N3" t="s">
        <v>6</v>
      </c>
      <c r="P3" t="s">
        <v>7</v>
      </c>
      <c r="R3" t="s">
        <v>8</v>
      </c>
      <c r="V3" t="s">
        <v>9</v>
      </c>
      <c r="W3" t="s">
        <v>10</v>
      </c>
    </row>
    <row r="4" spans="2:23" x14ac:dyDescent="0.25">
      <c r="B4" t="s">
        <v>11</v>
      </c>
      <c r="C4" s="1">
        <f>58550*(0.6*12*8*2+0.4*12*8*2*0.05)*0.8</f>
        <v>5575833.5999999996</v>
      </c>
      <c r="D4" s="1"/>
      <c r="E4" s="1">
        <f>G4*C4</f>
        <v>1930096.2461538459</v>
      </c>
      <c r="G4">
        <f>G7/(52/18)</f>
        <v>0.34615384615384615</v>
      </c>
      <c r="K4" t="s">
        <v>12</v>
      </c>
      <c r="L4">
        <v>1600</v>
      </c>
      <c r="M4">
        <f>L4*N4*10^-3</f>
        <v>4838.4000000000005</v>
      </c>
      <c r="N4">
        <f>18*7*24</f>
        <v>3024</v>
      </c>
      <c r="P4">
        <v>390</v>
      </c>
      <c r="R4" s="1">
        <f>P4*M4</f>
        <v>1886976.0000000002</v>
      </c>
      <c r="V4" t="s">
        <v>13</v>
      </c>
      <c r="W4" s="1">
        <f>R11</f>
        <v>2350324.5540000005</v>
      </c>
    </row>
    <row r="5" spans="2:23" x14ac:dyDescent="0.25">
      <c r="B5" t="s">
        <v>14</v>
      </c>
      <c r="C5" s="1">
        <f>58550*12*8*(4*(2*7+(5+2)))/1000</f>
        <v>472147.20000000001</v>
      </c>
      <c r="D5" s="1"/>
      <c r="E5" s="1">
        <f>G4*C5</f>
        <v>163435.56923076924</v>
      </c>
      <c r="K5" t="s">
        <v>15</v>
      </c>
      <c r="L5">
        <v>120</v>
      </c>
      <c r="M5">
        <f t="shared" ref="M5:M10" si="0">L5*N5*10^-3</f>
        <v>103.68</v>
      </c>
      <c r="N5">
        <f>18*6*8</f>
        <v>864</v>
      </c>
      <c r="P5">
        <f>2148+782+46+83</f>
        <v>3059</v>
      </c>
      <c r="R5" s="1">
        <f t="shared" ref="R5:R10" si="1">P5*M5</f>
        <v>317157.12</v>
      </c>
      <c r="V5" t="s">
        <v>16</v>
      </c>
      <c r="W5" s="1">
        <f>E7</f>
        <v>2572152.5076923077</v>
      </c>
    </row>
    <row r="6" spans="2:23" x14ac:dyDescent="0.25">
      <c r="B6" t="s">
        <v>17</v>
      </c>
      <c r="C6" s="1">
        <f>(58550+7292)*(0.1*(0.2*50+0.8*250))</f>
        <v>1382682</v>
      </c>
      <c r="D6" s="1"/>
      <c r="E6" s="1">
        <f>G4*C6</f>
        <v>478620.69230769231</v>
      </c>
      <c r="G6" t="s">
        <v>24</v>
      </c>
      <c r="K6" t="s">
        <v>18</v>
      </c>
      <c r="L6">
        <v>15</v>
      </c>
      <c r="M6">
        <f t="shared" si="0"/>
        <v>15.120000000000001</v>
      </c>
      <c r="N6">
        <f>18*7*8</f>
        <v>1008</v>
      </c>
      <c r="P6">
        <f>2802+66</f>
        <v>2868</v>
      </c>
      <c r="R6" s="1">
        <f t="shared" si="1"/>
        <v>43364.160000000003</v>
      </c>
    </row>
    <row r="7" spans="2:23" x14ac:dyDescent="0.25">
      <c r="B7" s="2" t="s">
        <v>19</v>
      </c>
      <c r="C7" s="1">
        <f>SUM(C4:C6)</f>
        <v>7430662.7999999998</v>
      </c>
      <c r="D7" s="1"/>
      <c r="E7" s="1">
        <f>G4*C7</f>
        <v>2572152.5076923077</v>
      </c>
      <c r="G7">
        <v>1</v>
      </c>
      <c r="K7" t="s">
        <v>21</v>
      </c>
      <c r="L7">
        <f>2.5*6+4.1*2+9.5+20+172*1.2</f>
        <v>259.10000000000002</v>
      </c>
      <c r="M7">
        <f t="shared" si="0"/>
        <v>46.638000000000005</v>
      </c>
      <c r="N7">
        <f>12*5*3</f>
        <v>180</v>
      </c>
      <c r="P7">
        <v>73</v>
      </c>
      <c r="R7" s="1">
        <f t="shared" si="1"/>
        <v>3404.5740000000005</v>
      </c>
    </row>
    <row r="8" spans="2:23" x14ac:dyDescent="0.25">
      <c r="B8" s="2"/>
      <c r="C8" s="1"/>
      <c r="D8" s="1"/>
      <c r="E8" s="1"/>
      <c r="K8" t="s">
        <v>22</v>
      </c>
      <c r="L8">
        <f>2.5*3+4.1+9.5+20+172*1.2</f>
        <v>247.5</v>
      </c>
      <c r="M8">
        <f t="shared" si="0"/>
        <v>44.550000000000004</v>
      </c>
      <c r="N8">
        <f t="shared" ref="N8:N9" si="2">12*5*3</f>
        <v>180</v>
      </c>
      <c r="P8">
        <v>94</v>
      </c>
      <c r="R8" s="1">
        <f t="shared" si="1"/>
        <v>4187.7000000000007</v>
      </c>
    </row>
    <row r="9" spans="2:23" x14ac:dyDescent="0.25">
      <c r="K9" t="s">
        <v>23</v>
      </c>
      <c r="L9">
        <f>2.5*2+4.1+9.5+20+172*1.2</f>
        <v>245</v>
      </c>
      <c r="M9">
        <f t="shared" si="0"/>
        <v>44.1</v>
      </c>
      <c r="N9">
        <f t="shared" si="2"/>
        <v>180</v>
      </c>
      <c r="P9">
        <v>78</v>
      </c>
      <c r="R9" s="1">
        <f t="shared" si="1"/>
        <v>3439.8</v>
      </c>
    </row>
    <row r="10" spans="2:23" x14ac:dyDescent="0.25">
      <c r="K10" t="s">
        <v>20</v>
      </c>
      <c r="L10">
        <f>11.5+9.6+457</f>
        <v>478.1</v>
      </c>
      <c r="M10">
        <f t="shared" si="0"/>
        <v>229.488</v>
      </c>
      <c r="N10">
        <f>12*5*8</f>
        <v>480</v>
      </c>
      <c r="P10">
        <v>400</v>
      </c>
      <c r="R10" s="1">
        <f t="shared" si="1"/>
        <v>91795.199999999997</v>
      </c>
      <c r="S10" s="1">
        <f>SUM(R7:R10)</f>
        <v>102827.274</v>
      </c>
    </row>
    <row r="11" spans="2:23" x14ac:dyDescent="0.25">
      <c r="K11" t="s">
        <v>13</v>
      </c>
      <c r="R11" s="1">
        <f>SUM(R4:R10)</f>
        <v>2350324.5540000005</v>
      </c>
    </row>
    <row r="19" spans="9:9" x14ac:dyDescent="0.25">
      <c r="I19" s="1">
        <f>379*C7*78.15*10^-6</f>
        <v>220087.68687377998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Debelle</dc:creator>
  <cp:keywords/>
  <dc:description/>
  <cp:lastModifiedBy>Thomas Debelle</cp:lastModifiedBy>
  <cp:revision/>
  <dcterms:created xsi:type="dcterms:W3CDTF">2025-05-16T14:48:38Z</dcterms:created>
  <dcterms:modified xsi:type="dcterms:W3CDTF">2025-05-17T12:18:51Z</dcterms:modified>
  <cp:category/>
  <cp:contentStatus/>
</cp:coreProperties>
</file>