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Workbook______________" defaultThemeVersion="166925"/>
  <mc:AlternateContent xmlns:mc="http://schemas.openxmlformats.org/markup-compatibility/2006">
    <mc:Choice Requires="x15">
      <x15ac:absPath xmlns:x15ac="http://schemas.microsoft.com/office/spreadsheetml/2010/11/ac" url="C:\Users\tgavi\Desktop\"/>
    </mc:Choice>
  </mc:AlternateContent>
  <xr:revisionPtr revIDLastSave="0" documentId="13_ncr:1_{EE7CD97B-96B3-4D2A-8E4E-F5513B311714}" xr6:coauthVersionLast="47" xr6:coauthVersionMax="47" xr10:uidLastSave="{00000000-0000-0000-0000-000000000000}"/>
  <bookViews>
    <workbookView xWindow="-108" yWindow="-108" windowWidth="23256" windowHeight="12456" xr2:uid="{0092445D-3DB7-4DB8-A311-1B678229BD84}"/>
  </bookViews>
  <sheets>
    <sheet name="דוח מעודכן " sheetId="4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2" i="4" l="1"/>
  <c r="R15" i="4"/>
  <c r="AA150" i="4"/>
  <c r="Z150" i="4"/>
  <c r="W150" i="4"/>
  <c r="AA149" i="4"/>
  <c r="Z149" i="4"/>
  <c r="W149" i="4"/>
  <c r="AA148" i="4"/>
  <c r="Z148" i="4"/>
  <c r="W148" i="4"/>
  <c r="AA147" i="4"/>
  <c r="Z147" i="4"/>
  <c r="W147" i="4"/>
  <c r="AA146" i="4"/>
  <c r="Z146" i="4"/>
  <c r="W146" i="4"/>
  <c r="AA145" i="4"/>
  <c r="Z145" i="4"/>
  <c r="W145" i="4"/>
  <c r="AA144" i="4"/>
  <c r="Z144" i="4"/>
  <c r="W144" i="4"/>
  <c r="AA143" i="4"/>
  <c r="Z143" i="4"/>
  <c r="W143" i="4"/>
  <c r="AA142" i="4"/>
  <c r="Z142" i="4"/>
  <c r="W142" i="4"/>
  <c r="AA141" i="4"/>
  <c r="Z141" i="4"/>
  <c r="W141" i="4"/>
  <c r="AA140" i="4"/>
  <c r="Z140" i="4"/>
  <c r="W140" i="4"/>
  <c r="AA139" i="4"/>
  <c r="Z139" i="4"/>
  <c r="W139" i="4"/>
  <c r="AA138" i="4"/>
  <c r="Z138" i="4"/>
  <c r="W138" i="4"/>
  <c r="AA137" i="4"/>
  <c r="Z137" i="4"/>
  <c r="W137" i="4"/>
  <c r="AA136" i="4"/>
  <c r="Z136" i="4"/>
  <c r="W136" i="4"/>
  <c r="AA135" i="4"/>
  <c r="Z135" i="4"/>
  <c r="W135" i="4"/>
  <c r="AA134" i="4"/>
  <c r="Z134" i="4"/>
  <c r="W134" i="4"/>
  <c r="AA133" i="4"/>
  <c r="Z133" i="4"/>
  <c r="W133" i="4"/>
  <c r="AA132" i="4"/>
  <c r="Z132" i="4"/>
  <c r="W132" i="4"/>
  <c r="AA131" i="4"/>
  <c r="Z131" i="4"/>
  <c r="W131" i="4"/>
  <c r="AA130" i="4"/>
  <c r="Z130" i="4"/>
  <c r="W130" i="4"/>
  <c r="AA129" i="4"/>
  <c r="Z129" i="4"/>
  <c r="W129" i="4"/>
  <c r="AA128" i="4"/>
  <c r="Z128" i="4"/>
  <c r="W128" i="4"/>
  <c r="AA127" i="4"/>
  <c r="Z127" i="4"/>
  <c r="W127" i="4"/>
  <c r="AA126" i="4"/>
  <c r="Z126" i="4"/>
  <c r="W126" i="4"/>
  <c r="AA125" i="4"/>
  <c r="Z125" i="4"/>
  <c r="W125" i="4"/>
  <c r="AA124" i="4"/>
  <c r="Z124" i="4"/>
  <c r="W124" i="4"/>
  <c r="AA123" i="4"/>
  <c r="Z123" i="4"/>
  <c r="W123" i="4"/>
  <c r="AA122" i="4"/>
  <c r="Z122" i="4"/>
  <c r="W122" i="4"/>
  <c r="AA121" i="4"/>
  <c r="Z121" i="4"/>
  <c r="W121" i="4"/>
  <c r="AA120" i="4"/>
  <c r="Z120" i="4"/>
  <c r="W120" i="4"/>
  <c r="AA119" i="4"/>
  <c r="Z119" i="4"/>
  <c r="W119" i="4"/>
  <c r="AA118" i="4"/>
  <c r="Z118" i="4"/>
  <c r="W118" i="4"/>
  <c r="AA117" i="4"/>
  <c r="Z117" i="4"/>
  <c r="W117" i="4"/>
  <c r="AA116" i="4"/>
  <c r="Z116" i="4"/>
  <c r="W116" i="4"/>
  <c r="AA115" i="4"/>
  <c r="Z115" i="4"/>
  <c r="W115" i="4"/>
  <c r="AA114" i="4"/>
  <c r="Z114" i="4"/>
  <c r="W114" i="4"/>
  <c r="AA113" i="4"/>
  <c r="Z113" i="4"/>
  <c r="W113" i="4"/>
  <c r="AA112" i="4"/>
  <c r="Z112" i="4"/>
  <c r="W112" i="4"/>
  <c r="AA111" i="4"/>
  <c r="Z111" i="4"/>
  <c r="W111" i="4"/>
  <c r="AA110" i="4"/>
  <c r="Z110" i="4"/>
  <c r="W110" i="4"/>
  <c r="AA109" i="4"/>
  <c r="Z109" i="4"/>
  <c r="W109" i="4"/>
  <c r="AA108" i="4"/>
  <c r="Z108" i="4"/>
  <c r="W108" i="4"/>
  <c r="AA107" i="4"/>
  <c r="Z107" i="4"/>
  <c r="W107" i="4"/>
  <c r="AA106" i="4"/>
  <c r="Z106" i="4"/>
  <c r="W106" i="4"/>
  <c r="AA105" i="4"/>
  <c r="Z105" i="4"/>
  <c r="W105" i="4"/>
  <c r="AA104" i="4"/>
  <c r="Z104" i="4"/>
  <c r="W104" i="4"/>
  <c r="L104" i="4"/>
  <c r="AA103" i="4"/>
  <c r="Z103" i="4"/>
  <c r="W103" i="4"/>
  <c r="AA102" i="4"/>
  <c r="Z102" i="4"/>
  <c r="W102" i="4"/>
  <c r="AA101" i="4"/>
  <c r="Z101" i="4"/>
  <c r="W101" i="4"/>
  <c r="AA100" i="4"/>
  <c r="Z100" i="4"/>
  <c r="W100" i="4"/>
  <c r="L100" i="4"/>
  <c r="AA99" i="4"/>
  <c r="Z99" i="4"/>
  <c r="W99" i="4"/>
  <c r="AA98" i="4"/>
  <c r="Z98" i="4"/>
  <c r="W98" i="4"/>
  <c r="AA97" i="4"/>
  <c r="Z97" i="4"/>
  <c r="W97" i="4"/>
  <c r="AA96" i="4"/>
  <c r="Z96" i="4"/>
  <c r="W96" i="4"/>
  <c r="AA95" i="4"/>
  <c r="Z95" i="4"/>
  <c r="W95" i="4"/>
  <c r="AA94" i="4"/>
  <c r="W94" i="4"/>
  <c r="AA93" i="4"/>
  <c r="W93" i="4"/>
  <c r="AA92" i="4"/>
  <c r="W92" i="4"/>
  <c r="AA91" i="4"/>
  <c r="W91" i="4"/>
  <c r="AA90" i="4"/>
  <c r="W90" i="4"/>
  <c r="AA89" i="4"/>
  <c r="W89" i="4"/>
  <c r="AA88" i="4"/>
  <c r="W88" i="4"/>
  <c r="AA87" i="4"/>
  <c r="W87" i="4"/>
  <c r="AA86" i="4"/>
  <c r="W86" i="4"/>
  <c r="AA85" i="4"/>
  <c r="W85" i="4"/>
  <c r="AA84" i="4"/>
  <c r="W84" i="4"/>
  <c r="AA83" i="4"/>
  <c r="W83" i="4"/>
  <c r="AA82" i="4"/>
  <c r="AA81" i="4"/>
  <c r="W81" i="4"/>
  <c r="AA80" i="4"/>
  <c r="W80" i="4"/>
  <c r="AA79" i="4"/>
  <c r="W79" i="4"/>
  <c r="AA78" i="4"/>
  <c r="W78" i="4"/>
  <c r="AA77" i="4"/>
  <c r="W77" i="4"/>
  <c r="AA76" i="4"/>
  <c r="W76" i="4"/>
  <c r="AA75" i="4"/>
  <c r="W75" i="4"/>
  <c r="AA74" i="4"/>
  <c r="W74" i="4"/>
  <c r="AA73" i="4"/>
  <c r="W73" i="4"/>
  <c r="AA72" i="4"/>
  <c r="W72" i="4"/>
  <c r="AA71" i="4"/>
  <c r="W71" i="4"/>
  <c r="AA70" i="4"/>
  <c r="W70" i="4"/>
  <c r="AA69" i="4"/>
  <c r="W69" i="4"/>
  <c r="R69" i="4"/>
  <c r="Q69" i="4"/>
  <c r="N69" i="4"/>
  <c r="L69" i="4"/>
  <c r="AA68" i="4"/>
  <c r="W68" i="4"/>
  <c r="R68" i="4"/>
  <c r="Q68" i="4"/>
  <c r="N68" i="4"/>
  <c r="L68" i="4"/>
  <c r="AA67" i="4"/>
  <c r="W67" i="4"/>
  <c r="R67" i="4"/>
  <c r="Q67" i="4"/>
  <c r="N67" i="4"/>
  <c r="L67" i="4"/>
  <c r="AA66" i="4"/>
  <c r="W66" i="4"/>
  <c r="R66" i="4"/>
  <c r="Q66" i="4"/>
  <c r="N66" i="4"/>
  <c r="L66" i="4"/>
  <c r="AA65" i="4"/>
  <c r="W65" i="4"/>
  <c r="R65" i="4"/>
  <c r="Q65" i="4"/>
  <c r="N65" i="4"/>
  <c r="L65" i="4"/>
  <c r="AA64" i="4"/>
  <c r="W64" i="4"/>
  <c r="R64" i="4"/>
  <c r="Q64" i="4"/>
  <c r="N64" i="4"/>
  <c r="L64" i="4"/>
  <c r="AA63" i="4"/>
  <c r="W63" i="4"/>
  <c r="R63" i="4"/>
  <c r="Q63" i="4"/>
  <c r="N63" i="4"/>
  <c r="L63" i="4"/>
  <c r="AA62" i="4"/>
  <c r="W62" i="4"/>
  <c r="R62" i="4"/>
  <c r="Q62" i="4"/>
  <c r="N62" i="4"/>
  <c r="L62" i="4"/>
  <c r="AA61" i="4"/>
  <c r="W61" i="4"/>
  <c r="R61" i="4"/>
  <c r="Q61" i="4"/>
  <c r="N61" i="4"/>
  <c r="L61" i="4"/>
  <c r="AA60" i="4"/>
  <c r="W60" i="4"/>
  <c r="R60" i="4"/>
  <c r="Q60" i="4"/>
  <c r="N60" i="4"/>
  <c r="L60" i="4"/>
  <c r="AA59" i="4"/>
  <c r="W59" i="4"/>
  <c r="R59" i="4"/>
  <c r="Q59" i="4"/>
  <c r="N59" i="4"/>
  <c r="L59" i="4"/>
  <c r="AA58" i="4"/>
  <c r="W58" i="4"/>
  <c r="R58" i="4"/>
  <c r="Q58" i="4"/>
  <c r="N58" i="4"/>
  <c r="L58" i="4"/>
  <c r="AA57" i="4"/>
  <c r="W57" i="4"/>
  <c r="R57" i="4"/>
  <c r="Q57" i="4"/>
  <c r="N57" i="4"/>
  <c r="L57" i="4"/>
  <c r="AA56" i="4"/>
  <c r="W56" i="4"/>
  <c r="R56" i="4"/>
  <c r="Q56" i="4"/>
  <c r="N56" i="4"/>
  <c r="L56" i="4"/>
  <c r="AA55" i="4"/>
  <c r="W55" i="4"/>
  <c r="R55" i="4"/>
  <c r="Q55" i="4"/>
  <c r="N55" i="4"/>
  <c r="L55" i="4"/>
  <c r="AA54" i="4"/>
  <c r="W54" i="4"/>
  <c r="R54" i="4"/>
  <c r="Q54" i="4"/>
  <c r="N54" i="4"/>
  <c r="L54" i="4"/>
  <c r="AA53" i="4"/>
  <c r="W53" i="4"/>
  <c r="R53" i="4"/>
  <c r="Q53" i="4"/>
  <c r="N53" i="4"/>
  <c r="L53" i="4"/>
  <c r="AA52" i="4"/>
  <c r="W52" i="4"/>
  <c r="R52" i="4"/>
  <c r="Q52" i="4"/>
  <c r="N52" i="4"/>
  <c r="L52" i="4"/>
  <c r="AA51" i="4"/>
  <c r="W51" i="4"/>
  <c r="R51" i="4"/>
  <c r="Q51" i="4"/>
  <c r="N51" i="4"/>
  <c r="L51" i="4"/>
  <c r="AA50" i="4"/>
  <c r="W50" i="4"/>
  <c r="R50" i="4"/>
  <c r="Q50" i="4"/>
  <c r="N50" i="4"/>
  <c r="L50" i="4"/>
  <c r="AA49" i="4"/>
  <c r="W49" i="4"/>
  <c r="R49" i="4"/>
  <c r="Q49" i="4"/>
  <c r="N49" i="4"/>
  <c r="L49" i="4"/>
  <c r="AA48" i="4"/>
  <c r="W48" i="4"/>
  <c r="R48" i="4"/>
  <c r="Q48" i="4"/>
  <c r="N48" i="4"/>
  <c r="L48" i="4"/>
  <c r="AA47" i="4"/>
  <c r="W47" i="4"/>
  <c r="R47" i="4"/>
  <c r="Q47" i="4"/>
  <c r="N47" i="4"/>
  <c r="L47" i="4"/>
  <c r="AA46" i="4"/>
  <c r="W46" i="4"/>
  <c r="R46" i="4"/>
  <c r="Q46" i="4"/>
  <c r="N46" i="4"/>
  <c r="L46" i="4"/>
  <c r="AA45" i="4"/>
  <c r="W45" i="4"/>
  <c r="R45" i="4"/>
  <c r="Q45" i="4"/>
  <c r="N45" i="4"/>
  <c r="L45" i="4"/>
  <c r="AA44" i="4"/>
  <c r="W44" i="4"/>
  <c r="R44" i="4"/>
  <c r="Q44" i="4"/>
  <c r="N44" i="4"/>
  <c r="L44" i="4"/>
  <c r="AA43" i="4"/>
  <c r="W43" i="4"/>
  <c r="R43" i="4"/>
  <c r="Q43" i="4"/>
  <c r="N43" i="4"/>
  <c r="L43" i="4"/>
  <c r="AA42" i="4"/>
  <c r="W42" i="4"/>
  <c r="R42" i="4"/>
  <c r="Q42" i="4"/>
  <c r="N42" i="4"/>
  <c r="L42" i="4"/>
  <c r="AA41" i="4"/>
  <c r="W41" i="4"/>
  <c r="R41" i="4"/>
  <c r="Q41" i="4"/>
  <c r="N41" i="4"/>
  <c r="L41" i="4"/>
  <c r="AA40" i="4"/>
  <c r="W40" i="4"/>
  <c r="R40" i="4"/>
  <c r="Q40" i="4"/>
  <c r="N40" i="4"/>
  <c r="L40" i="4"/>
  <c r="AA39" i="4"/>
  <c r="W39" i="4"/>
  <c r="R39" i="4"/>
  <c r="Q39" i="4"/>
  <c r="N39" i="4"/>
  <c r="L39" i="4"/>
  <c r="AA38" i="4"/>
  <c r="W38" i="4"/>
  <c r="R38" i="4"/>
  <c r="Q38" i="4"/>
  <c r="N38" i="4"/>
  <c r="L38" i="4"/>
  <c r="AA37" i="4"/>
  <c r="W37" i="4"/>
  <c r="R37" i="4"/>
  <c r="Q37" i="4"/>
  <c r="N37" i="4"/>
  <c r="L37" i="4"/>
  <c r="AA36" i="4"/>
  <c r="W36" i="4"/>
  <c r="R36" i="4"/>
  <c r="Q36" i="4"/>
  <c r="N36" i="4"/>
  <c r="L36" i="4"/>
  <c r="AA35" i="4"/>
  <c r="W35" i="4"/>
  <c r="R35" i="4"/>
  <c r="Q35" i="4"/>
  <c r="N35" i="4"/>
  <c r="L35" i="4"/>
  <c r="AA34" i="4"/>
  <c r="W34" i="4"/>
  <c r="R34" i="4"/>
  <c r="N34" i="4"/>
  <c r="L34" i="4"/>
  <c r="AA33" i="4"/>
  <c r="W33" i="4"/>
  <c r="R33" i="4"/>
  <c r="N33" i="4"/>
  <c r="L33" i="4"/>
  <c r="AA32" i="4"/>
  <c r="W32" i="4"/>
  <c r="R32" i="4"/>
  <c r="N32" i="4"/>
  <c r="L32" i="4"/>
  <c r="AA31" i="4"/>
  <c r="W31" i="4"/>
  <c r="R31" i="4"/>
  <c r="N31" i="4"/>
  <c r="L31" i="4"/>
  <c r="AA30" i="4"/>
  <c r="W30" i="4"/>
  <c r="R30" i="4"/>
  <c r="N30" i="4"/>
  <c r="L30" i="4"/>
  <c r="AA29" i="4"/>
  <c r="W29" i="4"/>
  <c r="R29" i="4"/>
  <c r="N29" i="4"/>
  <c r="L29" i="4"/>
  <c r="AA28" i="4"/>
  <c r="W28" i="4"/>
  <c r="R28" i="4"/>
  <c r="N28" i="4"/>
  <c r="L28" i="4"/>
  <c r="AA27" i="4"/>
  <c r="W27" i="4"/>
  <c r="R27" i="4"/>
  <c r="N27" i="4"/>
  <c r="L27" i="4"/>
  <c r="AA26" i="4"/>
  <c r="W26" i="4"/>
  <c r="R26" i="4"/>
  <c r="N26" i="4"/>
  <c r="L26" i="4"/>
  <c r="AA25" i="4"/>
  <c r="W25" i="4"/>
  <c r="R25" i="4"/>
  <c r="N25" i="4"/>
  <c r="L25" i="4"/>
  <c r="AA24" i="4"/>
  <c r="W24" i="4"/>
  <c r="R24" i="4"/>
  <c r="N24" i="4"/>
  <c r="L24" i="4"/>
  <c r="AA23" i="4"/>
  <c r="W23" i="4"/>
  <c r="R23" i="4"/>
  <c r="N23" i="4"/>
  <c r="L23" i="4"/>
  <c r="AA22" i="4"/>
  <c r="W22" i="4"/>
  <c r="R22" i="4"/>
  <c r="N22" i="4"/>
  <c r="L22" i="4"/>
  <c r="AA21" i="4"/>
  <c r="W21" i="4"/>
  <c r="R21" i="4"/>
  <c r="N21" i="4"/>
  <c r="L21" i="4"/>
  <c r="AA20" i="4"/>
  <c r="W20" i="4"/>
  <c r="R20" i="4"/>
  <c r="N20" i="4"/>
  <c r="L20" i="4"/>
  <c r="P15" i="4"/>
  <c r="O15" i="4" s="1"/>
  <c r="N15" i="4"/>
  <c r="M11" i="4"/>
  <c r="N11" i="4" s="1"/>
  <c r="R6" i="4"/>
  <c r="L106" i="4" l="1"/>
  <c r="L11" i="4" s="1"/>
  <c r="M15" i="4"/>
  <c r="L15" i="4"/>
  <c r="AA16" i="4"/>
  <c r="Q20" i="4"/>
  <c r="Z20" i="4"/>
  <c r="Q21" i="4"/>
  <c r="Z21" i="4"/>
  <c r="Q22" i="4"/>
  <c r="Z22" i="4"/>
  <c r="Q23" i="4"/>
  <c r="Z23" i="4"/>
  <c r="Q24" i="4"/>
  <c r="Z24" i="4"/>
  <c r="Q25" i="4"/>
  <c r="Z25" i="4"/>
  <c r="Q26" i="4"/>
  <c r="Z26" i="4"/>
  <c r="Q27" i="4"/>
  <c r="Z27" i="4"/>
  <c r="Q28" i="4"/>
  <c r="Z28" i="4"/>
  <c r="Q29" i="4"/>
  <c r="Z29" i="4"/>
  <c r="Q30" i="4"/>
  <c r="Z30" i="4"/>
  <c r="Q31" i="4"/>
  <c r="Z31" i="4"/>
  <c r="Q32" i="4"/>
  <c r="Z32" i="4"/>
  <c r="Q33" i="4"/>
  <c r="Z33" i="4"/>
  <c r="Q34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</calcChain>
</file>

<file path=xl/sharedStrings.xml><?xml version="1.0" encoding="utf-8"?>
<sst xmlns="http://schemas.openxmlformats.org/spreadsheetml/2006/main" count="57" uniqueCount="52">
  <si>
    <t>סה''כ עסקאת</t>
  </si>
  <si>
    <t xml:space="preserve">סכום עסקאות </t>
  </si>
  <si>
    <t>סכום ממוצע לעסקה</t>
  </si>
  <si>
    <t>סכום עסקה</t>
  </si>
  <si>
    <t>הערות</t>
  </si>
  <si>
    <t>העסקה הגבוהה ביותר</t>
  </si>
  <si>
    <t>תחילת עבודה</t>
  </si>
  <si>
    <t>חודש לעבודה</t>
  </si>
  <si>
    <t>תומר גביע</t>
  </si>
  <si>
    <t xml:space="preserve">שלוחה </t>
  </si>
  <si>
    <t>תאריך היום</t>
  </si>
  <si>
    <t>בהצלחה :)</t>
  </si>
  <si>
    <t>התאמה אישית</t>
  </si>
  <si>
    <t xml:space="preserve">שם נציג/ה </t>
  </si>
  <si>
    <t xml:space="preserve">תאריך </t>
  </si>
  <si>
    <t xml:space="preserve">מספר לקוח אדמין </t>
  </si>
  <si>
    <t>שם לקוח</t>
  </si>
  <si>
    <t xml:space="preserve">סוג מנוי </t>
  </si>
  <si>
    <t>סכום עמלה</t>
  </si>
  <si>
    <t xml:space="preserve"> סה''כ עמלה</t>
  </si>
  <si>
    <t>אופן תשלום</t>
  </si>
  <si>
    <t>מספר עסקה</t>
  </si>
  <si>
    <t>אחוז מהחודש</t>
  </si>
  <si>
    <t>ימים שנותרו החודש</t>
  </si>
  <si>
    <t>לא לגעת</t>
  </si>
  <si>
    <t>היערות</t>
  </si>
  <si>
    <t>תאריך</t>
  </si>
  <si>
    <t>מס' לקוח אדמין</t>
  </si>
  <si>
    <t xml:space="preserve">עמלה </t>
  </si>
  <si>
    <t>מס' שטח</t>
  </si>
  <si>
    <t>מחיר</t>
  </si>
  <si>
    <t>שם</t>
  </si>
  <si>
    <t>סטנדרט תלת חודשי</t>
  </si>
  <si>
    <t>סטנדרט חודשי</t>
  </si>
  <si>
    <t>אנלימיטד חודשי</t>
  </si>
  <si>
    <t>אנלימיטד תלת חודשי</t>
  </si>
  <si>
    <t>סטנדרט שנתי</t>
  </si>
  <si>
    <t>אנלימיטד שנתי</t>
  </si>
  <si>
    <t>סטנדרט חצי שנתי</t>
  </si>
  <si>
    <t>אנלימיטד חצי שנתי</t>
  </si>
  <si>
    <t>עמלה</t>
  </si>
  <si>
    <t>לחץ כאן על מנת לשלוח דו''ח זה להנהלת החשבונות</t>
  </si>
  <si>
    <t xml:space="preserve">כמות שטחי ניהול </t>
  </si>
  <si>
    <t>חודש</t>
  </si>
  <si>
    <t>עמלה כפולה</t>
  </si>
  <si>
    <t>לא מתחדש</t>
  </si>
  <si>
    <t>סה''כ</t>
  </si>
  <si>
    <t xml:space="preserve">      ש ט ח י   נ י ה ו ל</t>
  </si>
  <si>
    <t>בשיחה</t>
  </si>
  <si>
    <t>פתרונות תקשורת בע''מ</t>
  </si>
  <si>
    <t>יוצאת</t>
  </si>
  <si>
    <t xml:space="preserve">                              ד ו ' ' ח    ב י צ ו ע י ם    ח ו ד ש י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</si>
</sst>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₪-40D]\ #,##0"/>
    <numFmt numFmtId="165" formatCode="[$-1010409]d/m/yyyy\ h:mm;@"/>
    <numFmt numFmtId="166" formatCode="[$-409]mmmm\-yy;@"/>
    <numFmt numFmtId="168" formatCode="0.0%"/>
    <numFmt numFmtId="169" formatCode="[$-1010000]d/m/yy;@"/>
    <numFmt numFmtId="170" formatCode="mmmm"/>
  </numFmts>
  <fonts count="3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36"/>
      <color rgb="FF383838"/>
      <name val="Calibri"/>
      <family val="2"/>
      <scheme val="minor"/>
    </font>
    <font>
      <b/>
      <sz val="48"/>
      <color theme="0" tint="-0.34998626667073579"/>
      <name val="Algerian"/>
      <family val="5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theme="1" tint="4.9989318521683403E-2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i/>
      <sz val="6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36"/>
      <color rgb="FFB4549B"/>
      <name val="Calibri"/>
      <family val="2"/>
      <scheme val="minor"/>
    </font>
    <font>
      <sz val="28"/>
      <name val="Calibri"/>
      <family val="2"/>
      <scheme val="minor"/>
    </font>
    <font>
      <b/>
      <sz val="26"/>
      <color rgb="FF383838"/>
      <name val="Calibri"/>
      <family val="2"/>
      <scheme val="minor"/>
    </font>
    <font>
      <b/>
      <sz val="29"/>
      <color theme="2" tint="-0.749992370372631"/>
      <name val="Calibri"/>
      <family val="2"/>
      <scheme val="minor"/>
    </font>
    <font>
      <b/>
      <sz val="29"/>
      <color rgb="FF383838"/>
      <name val="Calibri"/>
      <family val="2"/>
      <scheme val="minor"/>
    </font>
    <font>
      <b/>
      <i/>
      <sz val="34"/>
      <color theme="4"/>
      <name val="Calibri"/>
      <family val="2"/>
      <scheme val="minor"/>
    </font>
    <font>
      <b/>
      <i/>
      <sz val="50"/>
      <color theme="4"/>
      <name val="Calibri"/>
      <family val="2"/>
      <scheme val="minor"/>
    </font>
    <font>
      <b/>
      <i/>
      <sz val="74"/>
      <color theme="1"/>
      <name val="Calibri"/>
      <family val="2"/>
      <scheme val="minor"/>
    </font>
    <font>
      <u/>
      <sz val="28"/>
      <color theme="10"/>
      <name val="Calibri"/>
      <family val="2"/>
      <scheme val="minor"/>
    </font>
    <font>
      <i/>
      <sz val="28"/>
      <name val="Calibri"/>
      <family val="2"/>
      <scheme val="minor"/>
    </font>
    <font>
      <b/>
      <i/>
      <sz val="28"/>
      <name val="Calibri"/>
      <family val="2"/>
      <scheme val="minor"/>
    </font>
    <font>
      <b/>
      <sz val="48"/>
      <color rgb="FF383838"/>
      <name val="Calibri"/>
      <family val="2"/>
      <scheme val="minor"/>
    </font>
    <font>
      <b/>
      <i/>
      <sz val="28"/>
      <color theme="2" tint="-0.749992370372631"/>
      <name val="Calibri"/>
      <family val="2"/>
      <scheme val="minor"/>
    </font>
    <font>
      <b/>
      <i/>
      <sz val="66"/>
      <color theme="2" tint="-0.749992370372631"/>
      <name val="Calibri"/>
      <family val="2"/>
      <scheme val="minor"/>
    </font>
    <font>
      <b/>
      <sz val="48"/>
      <color theme="2" tint="-0.749992370372631"/>
      <name val="Calibri"/>
      <family val="2"/>
      <scheme val="minor"/>
    </font>
    <font>
      <sz val="50"/>
      <color rgb="FF383838"/>
      <name val="Calibri"/>
      <family val="2"/>
      <scheme val="minor"/>
    </font>
    <font>
      <b/>
      <sz val="32"/>
      <color rgb="FF383838"/>
      <name val="Calibri"/>
      <family val="2"/>
      <scheme val="minor"/>
    </font>
    <font>
      <sz val="31"/>
      <color theme="2" tint="-0.749992370372631"/>
      <name val="Bahnschrift Light"/>
      <family val="2"/>
    </font>
    <font>
      <sz val="31"/>
      <color rgb="FF383838"/>
      <name val="Calibri"/>
      <family val="2"/>
      <scheme val="minor"/>
    </font>
    <font>
      <sz val="2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CEA84"/>
        <bgColor indexed="64"/>
      </patternFill>
    </fill>
    <fill>
      <gradientFill degree="45">
        <stop position="0">
          <color rgb="FFE21414"/>
        </stop>
        <stop position="0.5">
          <color theme="4"/>
        </stop>
        <stop position="1">
          <color rgb="FFE21414"/>
        </stop>
      </gradientFill>
    </fill>
    <fill>
      <patternFill patternType="solid">
        <fgColor theme="1" tint="0.249977111117893"/>
        <bgColor indexed="64"/>
      </patternFill>
    </fill>
    <fill>
      <patternFill patternType="solid">
        <fgColor rgb="FFF3919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DE3BF"/>
        <bgColor indexed="64"/>
      </patternFill>
    </fill>
    <fill>
      <patternFill patternType="solid">
        <fgColor rgb="FFBAD9A7"/>
        <bgColor indexed="64"/>
      </patternFill>
    </fill>
    <fill>
      <patternFill patternType="solid">
        <fgColor rgb="FFDFFADA"/>
        <bgColor indexed="64"/>
      </patternFill>
    </fill>
    <fill>
      <patternFill patternType="solid">
        <fgColor rgb="FFFAD6BE"/>
        <bgColor indexed="64"/>
      </patternFill>
    </fill>
    <fill>
      <patternFill patternType="solid">
        <fgColor rgb="FFCAFAE4"/>
        <bgColor indexed="64"/>
      </patternFill>
    </fill>
    <fill>
      <patternFill patternType="solid">
        <fgColor rgb="FFFCE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CF8B"/>
        <bgColor indexed="64"/>
      </patternFill>
    </fill>
    <fill>
      <patternFill patternType="solid">
        <fgColor rgb="FF91C373"/>
        <bgColor indexed="64"/>
      </patternFill>
    </fill>
    <fill>
      <patternFill patternType="solid">
        <fgColor rgb="FF80CE7C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1" tint="0.249977111117893"/>
      </top>
      <bottom/>
      <diagonal/>
    </border>
    <border>
      <left/>
      <right style="thin">
        <color indexed="64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4">
    <xf numFmtId="0" fontId="0" fillId="0" borderId="0" xfId="0"/>
    <xf numFmtId="0" fontId="2" fillId="6" borderId="0" xfId="0" applyFont="1" applyFill="1"/>
    <xf numFmtId="0" fontId="0" fillId="6" borderId="0" xfId="0" applyFill="1"/>
    <xf numFmtId="0" fontId="0" fillId="9" borderId="0" xfId="0" applyFill="1"/>
    <xf numFmtId="0" fontId="0" fillId="9" borderId="0" xfId="0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" fontId="0" fillId="9" borderId="0" xfId="0" applyNumberFormat="1" applyFill="1"/>
    <xf numFmtId="0" fontId="6" fillId="0" borderId="0" xfId="0" applyFont="1" applyAlignment="1">
      <alignment horizontal="center"/>
    </xf>
    <xf numFmtId="0" fontId="9" fillId="3" borderId="14" xfId="0" applyFont="1" applyFill="1" applyBorder="1"/>
    <xf numFmtId="0" fontId="8" fillId="3" borderId="0" xfId="0" applyFont="1" applyFill="1"/>
    <xf numFmtId="0" fontId="0" fillId="3" borderId="0" xfId="0" applyFill="1"/>
    <xf numFmtId="0" fontId="12" fillId="0" borderId="0" xfId="2" quotePrefix="1" applyFill="1" applyAlignment="1"/>
    <xf numFmtId="0" fontId="13" fillId="0" borderId="0" xfId="2" applyFont="1" applyFill="1" applyAlignment="1"/>
    <xf numFmtId="0" fontId="14" fillId="6" borderId="0" xfId="0" applyFont="1" applyFill="1"/>
    <xf numFmtId="0" fontId="6" fillId="12" borderId="5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4" fontId="6" fillId="12" borderId="8" xfId="0" applyNumberFormat="1" applyFont="1" applyFill="1" applyBorder="1" applyAlignment="1">
      <alignment horizontal="center" vertical="center"/>
    </xf>
    <xf numFmtId="164" fontId="6" fillId="21" borderId="8" xfId="0" applyNumberFormat="1" applyFont="1" applyFill="1" applyBorder="1" applyAlignment="1">
      <alignment horizontal="center" vertical="center"/>
    </xf>
    <xf numFmtId="49" fontId="6" fillId="12" borderId="8" xfId="0" applyNumberFormat="1" applyFont="1" applyFill="1" applyBorder="1" applyAlignment="1">
      <alignment horizontal="center" vertical="center"/>
    </xf>
    <xf numFmtId="2" fontId="6" fillId="12" borderId="2" xfId="0" applyNumberFormat="1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164" fontId="6" fillId="21" borderId="5" xfId="0" applyNumberFormat="1" applyFont="1" applyFill="1" applyBorder="1" applyAlignment="1">
      <alignment horizontal="center" vertical="center"/>
    </xf>
    <xf numFmtId="49" fontId="6" fillId="12" borderId="5" xfId="0" applyNumberFormat="1" applyFont="1" applyFill="1" applyBorder="1" applyAlignment="1">
      <alignment horizontal="center" vertical="center"/>
    </xf>
    <xf numFmtId="2" fontId="6" fillId="12" borderId="5" xfId="0" applyNumberFormat="1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22" borderId="19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/>
    </xf>
    <xf numFmtId="0" fontId="15" fillId="13" borderId="6" xfId="0" applyFont="1" applyFill="1" applyBorder="1" applyAlignment="1">
      <alignment horizontal="center"/>
    </xf>
    <xf numFmtId="0" fontId="15" fillId="15" borderId="6" xfId="0" applyFont="1" applyFill="1" applyBorder="1" applyAlignment="1">
      <alignment horizontal="center"/>
    </xf>
    <xf numFmtId="0" fontId="1" fillId="9" borderId="0" xfId="0" applyFont="1" applyFill="1"/>
    <xf numFmtId="0" fontId="12" fillId="6" borderId="0" xfId="2" quotePrefix="1" applyFill="1" applyAlignment="1"/>
    <xf numFmtId="0" fontId="22" fillId="22" borderId="0" xfId="0" applyFont="1" applyFill="1" applyAlignment="1">
      <alignment horizontal="center" vertical="center"/>
    </xf>
    <xf numFmtId="49" fontId="23" fillId="4" borderId="9" xfId="0" applyNumberFormat="1" applyFont="1" applyFill="1" applyBorder="1" applyAlignment="1">
      <alignment horizontal="center" vertical="center"/>
    </xf>
    <xf numFmtId="49" fontId="23" fillId="20" borderId="9" xfId="0" applyNumberFormat="1" applyFont="1" applyFill="1" applyBorder="1" applyAlignment="1">
      <alignment horizontal="center" vertical="center"/>
    </xf>
    <xf numFmtId="49" fontId="23" fillId="19" borderId="9" xfId="0" applyNumberFormat="1" applyFont="1" applyFill="1" applyBorder="1" applyAlignment="1">
      <alignment horizontal="center" vertical="center"/>
    </xf>
    <xf numFmtId="49" fontId="23" fillId="18" borderId="9" xfId="0" applyNumberFormat="1" applyFont="1" applyFill="1" applyBorder="1" applyAlignment="1">
      <alignment horizontal="center" vertical="center"/>
    </xf>
    <xf numFmtId="49" fontId="23" fillId="17" borderId="9" xfId="0" applyNumberFormat="1" applyFont="1" applyFill="1" applyBorder="1" applyAlignment="1">
      <alignment horizontal="center" vertical="center"/>
    </xf>
    <xf numFmtId="49" fontId="23" fillId="11" borderId="9" xfId="0" applyNumberFormat="1" applyFont="1" applyFill="1" applyBorder="1" applyAlignment="1">
      <alignment horizontal="center" vertical="center"/>
    </xf>
    <xf numFmtId="49" fontId="23" fillId="10" borderId="9" xfId="0" applyNumberFormat="1" applyFont="1" applyFill="1" applyBorder="1" applyAlignment="1">
      <alignment horizontal="center" vertical="center"/>
    </xf>
    <xf numFmtId="0" fontId="11" fillId="12" borderId="0" xfId="0" applyFont="1" applyFill="1" applyAlignment="1">
      <alignment vertical="center"/>
    </xf>
    <xf numFmtId="0" fontId="25" fillId="12" borderId="0" xfId="0" applyFont="1" applyFill="1" applyAlignment="1">
      <alignment horizontal="center"/>
    </xf>
    <xf numFmtId="0" fontId="26" fillId="12" borderId="0" xfId="0" applyFont="1" applyFill="1" applyAlignment="1">
      <alignment vertical="center"/>
    </xf>
    <xf numFmtId="0" fontId="18" fillId="12" borderId="0" xfId="0" applyFont="1" applyFill="1" applyAlignment="1">
      <alignment horizontal="center" vertical="center"/>
    </xf>
    <xf numFmtId="0" fontId="18" fillId="12" borderId="0" xfId="0" applyFont="1" applyFill="1" applyAlignment="1">
      <alignment vertical="center"/>
    </xf>
    <xf numFmtId="49" fontId="23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165" fontId="6" fillId="12" borderId="9" xfId="0" applyNumberFormat="1" applyFont="1" applyFill="1" applyBorder="1" applyAlignment="1">
      <alignment horizontal="center" vertical="center"/>
    </xf>
    <xf numFmtId="49" fontId="23" fillId="23" borderId="5" xfId="0" applyNumberFormat="1" applyFont="1" applyFill="1" applyBorder="1" applyAlignment="1">
      <alignment horizontal="center" vertical="center"/>
    </xf>
    <xf numFmtId="49" fontId="23" fillId="8" borderId="24" xfId="0" applyNumberFormat="1" applyFont="1" applyFill="1" applyBorder="1" applyAlignment="1">
      <alignment horizontal="center" vertical="center"/>
    </xf>
    <xf numFmtId="49" fontId="23" fillId="7" borderId="5" xfId="0" applyNumberFormat="1" applyFont="1" applyFill="1" applyBorder="1" applyAlignment="1">
      <alignment horizontal="center" vertical="center"/>
    </xf>
    <xf numFmtId="49" fontId="32" fillId="0" borderId="9" xfId="0" applyNumberFormat="1" applyFont="1" applyBorder="1" applyAlignment="1">
      <alignment horizontal="center"/>
    </xf>
    <xf numFmtId="164" fontId="32" fillId="0" borderId="9" xfId="0" applyNumberFormat="1" applyFont="1" applyBorder="1" applyAlignment="1">
      <alignment horizontal="center"/>
    </xf>
    <xf numFmtId="1" fontId="32" fillId="0" borderId="9" xfId="0" applyNumberFormat="1" applyFont="1" applyBorder="1" applyAlignment="1">
      <alignment horizontal="center"/>
    </xf>
    <xf numFmtId="169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49" fontId="32" fillId="0" borderId="19" xfId="0" applyNumberFormat="1" applyFont="1" applyBorder="1" applyAlignment="1">
      <alignment horizontal="center"/>
    </xf>
    <xf numFmtId="164" fontId="32" fillId="0" borderId="19" xfId="0" applyNumberFormat="1" applyFont="1" applyBorder="1" applyAlignment="1">
      <alignment horizontal="center"/>
    </xf>
    <xf numFmtId="1" fontId="32" fillId="0" borderId="19" xfId="0" applyNumberFormat="1" applyFont="1" applyBorder="1" applyAlignment="1">
      <alignment horizontal="center"/>
    </xf>
    <xf numFmtId="169" fontId="32" fillId="0" borderId="19" xfId="0" applyNumberFormat="1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164" fontId="3" fillId="15" borderId="7" xfId="0" applyNumberFormat="1" applyFont="1" applyFill="1" applyBorder="1" applyAlignment="1">
      <alignment horizontal="center" vertical="center"/>
    </xf>
    <xf numFmtId="164" fontId="3" fillId="15" borderId="8" xfId="0" applyNumberFormat="1" applyFont="1" applyFill="1" applyBorder="1" applyAlignment="1">
      <alignment horizontal="center" vertical="center"/>
    </xf>
    <xf numFmtId="168" fontId="30" fillId="14" borderId="7" xfId="1" applyNumberFormat="1" applyFont="1" applyFill="1" applyBorder="1" applyAlignment="1">
      <alignment horizontal="center" vertical="center"/>
    </xf>
    <xf numFmtId="168" fontId="30" fillId="14" borderId="8" xfId="1" applyNumberFormat="1" applyFont="1" applyFill="1" applyBorder="1" applyAlignment="1">
      <alignment horizontal="center" vertical="center"/>
    </xf>
    <xf numFmtId="165" fontId="31" fillId="14" borderId="15" xfId="0" applyNumberFormat="1" applyFont="1" applyFill="1" applyBorder="1" applyAlignment="1">
      <alignment horizontal="center" vertical="center"/>
    </xf>
    <xf numFmtId="165" fontId="31" fillId="14" borderId="18" xfId="0" applyNumberFormat="1" applyFont="1" applyFill="1" applyBorder="1" applyAlignment="1">
      <alignment horizontal="center" vertical="center"/>
    </xf>
    <xf numFmtId="0" fontId="31" fillId="14" borderId="20" xfId="0" applyFont="1" applyFill="1" applyBorder="1" applyAlignment="1">
      <alignment horizontal="center" vertical="center"/>
    </xf>
    <xf numFmtId="0" fontId="31" fillId="14" borderId="10" xfId="0" applyFont="1" applyFill="1" applyBorder="1" applyAlignment="1">
      <alignment horizontal="center" vertical="center"/>
    </xf>
    <xf numFmtId="166" fontId="31" fillId="14" borderId="20" xfId="0" applyNumberFormat="1" applyFont="1" applyFill="1" applyBorder="1" applyAlignment="1">
      <alignment horizontal="center" vertical="center"/>
    </xf>
    <xf numFmtId="166" fontId="31" fillId="14" borderId="10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1" fillId="14" borderId="14" xfId="0" applyFont="1" applyFill="1" applyBorder="1" applyAlignment="1">
      <alignment horizontal="center" vertical="center"/>
    </xf>
    <xf numFmtId="0" fontId="31" fillId="14" borderId="16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24" fillId="13" borderId="7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right" vertical="center"/>
    </xf>
    <xf numFmtId="0" fontId="28" fillId="14" borderId="5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164" fontId="27" fillId="4" borderId="20" xfId="0" applyNumberFormat="1" applyFont="1" applyFill="1" applyBorder="1" applyAlignment="1">
      <alignment horizontal="center" vertical="center"/>
    </xf>
    <xf numFmtId="164" fontId="27" fillId="4" borderId="10" xfId="0" applyNumberFormat="1" applyFont="1" applyFill="1" applyBorder="1" applyAlignment="1">
      <alignment horizontal="center" vertical="center"/>
    </xf>
    <xf numFmtId="0" fontId="24" fillId="22" borderId="20" xfId="0" applyFont="1" applyFill="1" applyBorder="1" applyAlignment="1">
      <alignment horizontal="center" vertical="center"/>
    </xf>
    <xf numFmtId="0" fontId="24" fillId="22" borderId="10" xfId="0" applyFont="1" applyFill="1" applyBorder="1" applyAlignment="1">
      <alignment horizontal="center" vertical="center"/>
    </xf>
    <xf numFmtId="164" fontId="3" fillId="15" borderId="4" xfId="0" applyNumberFormat="1" applyFont="1" applyFill="1" applyBorder="1" applyAlignment="1">
      <alignment horizontal="center" vertical="center"/>
    </xf>
    <xf numFmtId="164" fontId="3" fillId="15" borderId="3" xfId="0" applyNumberFormat="1" applyFont="1" applyFill="1" applyBorder="1" applyAlignment="1">
      <alignment horizontal="center" vertical="center"/>
    </xf>
    <xf numFmtId="0" fontId="21" fillId="16" borderId="0" xfId="2" applyFont="1" applyFill="1" applyAlignment="1">
      <alignment horizontal="center" vertical="center"/>
    </xf>
    <xf numFmtId="0" fontId="4" fillId="5" borderId="11" xfId="0" applyFont="1" applyFill="1" applyBorder="1" applyAlignment="1">
      <alignment horizontal="center" vertical="center" textRotation="5"/>
    </xf>
    <xf numFmtId="0" fontId="4" fillId="5" borderId="12" xfId="0" applyFont="1" applyFill="1" applyBorder="1" applyAlignment="1">
      <alignment horizontal="center" vertical="center" textRotation="5"/>
    </xf>
    <xf numFmtId="0" fontId="4" fillId="5" borderId="22" xfId="0" applyFont="1" applyFill="1" applyBorder="1" applyAlignment="1">
      <alignment horizontal="center" vertical="center" textRotation="5"/>
    </xf>
    <xf numFmtId="0" fontId="4" fillId="5" borderId="14" xfId="0" applyFont="1" applyFill="1" applyBorder="1" applyAlignment="1">
      <alignment horizontal="center" vertical="center" textRotation="5"/>
    </xf>
    <xf numFmtId="0" fontId="4" fillId="5" borderId="0" xfId="0" applyFont="1" applyFill="1" applyAlignment="1">
      <alignment horizontal="center" vertical="center" textRotation="5"/>
    </xf>
    <xf numFmtId="0" fontId="4" fillId="5" borderId="4" xfId="0" applyFont="1" applyFill="1" applyBorder="1" applyAlignment="1">
      <alignment horizontal="center" vertical="center" textRotation="5"/>
    </xf>
    <xf numFmtId="0" fontId="4" fillId="5" borderId="16" xfId="0" applyFont="1" applyFill="1" applyBorder="1" applyAlignment="1">
      <alignment horizontal="center" vertical="center" textRotation="5"/>
    </xf>
    <xf numFmtId="0" fontId="4" fillId="5" borderId="17" xfId="0" applyFont="1" applyFill="1" applyBorder="1" applyAlignment="1">
      <alignment horizontal="center" vertical="center" textRotation="5"/>
    </xf>
    <xf numFmtId="0" fontId="4" fillId="5" borderId="23" xfId="0" applyFont="1" applyFill="1" applyBorder="1" applyAlignment="1">
      <alignment horizontal="center" vertical="center" textRotation="5"/>
    </xf>
    <xf numFmtId="49" fontId="16" fillId="14" borderId="6" xfId="0" applyNumberFormat="1" applyFont="1" applyFill="1" applyBorder="1" applyAlignment="1">
      <alignment horizontal="center" vertical="center"/>
    </xf>
    <xf numFmtId="49" fontId="16" fillId="14" borderId="7" xfId="0" applyNumberFormat="1" applyFont="1" applyFill="1" applyBorder="1" applyAlignment="1">
      <alignment horizontal="center" vertical="center"/>
    </xf>
    <xf numFmtId="49" fontId="17" fillId="14" borderId="13" xfId="0" applyNumberFormat="1" applyFont="1" applyFill="1" applyBorder="1" applyAlignment="1">
      <alignment horizontal="center" vertical="center"/>
    </xf>
    <xf numFmtId="49" fontId="17" fillId="14" borderId="15" xfId="0" applyNumberFormat="1" applyFont="1" applyFill="1" applyBorder="1" applyAlignment="1">
      <alignment horizontal="center" vertical="center"/>
    </xf>
    <xf numFmtId="49" fontId="17" fillId="14" borderId="19" xfId="0" applyNumberFormat="1" applyFont="1" applyFill="1" applyBorder="1" applyAlignment="1">
      <alignment horizontal="center" vertical="center"/>
    </xf>
    <xf numFmtId="49" fontId="17" fillId="14" borderId="20" xfId="0" applyNumberFormat="1" applyFont="1" applyFill="1" applyBorder="1" applyAlignment="1">
      <alignment horizontal="center" vertical="center"/>
    </xf>
    <xf numFmtId="49" fontId="17" fillId="14" borderId="11" xfId="0" applyNumberFormat="1" applyFont="1" applyFill="1" applyBorder="1" applyAlignment="1">
      <alignment horizontal="center" vertical="center"/>
    </xf>
    <xf numFmtId="49" fontId="17" fillId="14" borderId="14" xfId="0" applyNumberFormat="1" applyFont="1" applyFill="1" applyBorder="1" applyAlignment="1">
      <alignment horizontal="center" vertical="center"/>
    </xf>
    <xf numFmtId="49" fontId="29" fillId="14" borderId="5" xfId="0" applyNumberFormat="1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right" vertical="center"/>
    </xf>
    <xf numFmtId="0" fontId="20" fillId="12" borderId="0" xfId="0" applyFont="1" applyFill="1" applyAlignment="1">
      <alignment horizontal="right" vertical="center"/>
    </xf>
    <xf numFmtId="170" fontId="19" fillId="12" borderId="0" xfId="0" applyNumberFormat="1" applyFont="1" applyFill="1" applyAlignment="1">
      <alignment horizontal="center"/>
    </xf>
  </cellXfs>
  <cellStyles count="3">
    <cellStyle name="Normal" xfId="0" builtinId="0"/>
    <cellStyle name="Percent" xfId="1" builtinId="5"/>
    <cellStyle name="היפר-קישור" xfId="2" builtinId="8"/>
  </cellStyles>
  <dxfs count="20">
    <dxf>
      <font>
        <b val="0"/>
        <i val="0"/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69" formatCode="[$-1010000]d/m/yy;@"/>
      <alignment horizontal="center" vertical="bottom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64" formatCode="[$₪-40D]\ #,##0"/>
      <alignment horizontal="center" vertical="bottom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28"/>
        <color auto="1"/>
        <name val="Calibri"/>
        <family val="2"/>
        <scheme val="minor"/>
      </font>
      <fill>
        <patternFill patternType="solid">
          <fgColor indexed="64"/>
          <bgColor rgb="FFFFE07D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numFmt numFmtId="165" formatCode="[$-1010409]d/m/yyyy\ h:mm;@"/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numFmt numFmtId="164" formatCode="[$₪-40D]\ #,##0"/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fill>
        <patternFill patternType="solid">
          <fgColor indexed="64"/>
          <bgColor rgb="FFDFFAD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8"/>
        <color rgb="FF000000"/>
        <name val="Calibri"/>
        <family val="2"/>
        <scheme val="none"/>
      </font>
      <fill>
        <patternFill patternType="solid">
          <fgColor rgb="FF000000"/>
          <bgColor rgb="FFDFFADA"/>
        </patternFill>
      </fill>
      <alignment horizontal="center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2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סגנון טבלה 1" pivot="0" count="0" xr9:uid="{4FAD0E78-32DE-4135-A313-15E0A3F1E596}"/>
  </tableStyles>
  <colors>
    <mruColors>
      <color rgb="FFDFFADA"/>
      <color rgb="FFFFE07D"/>
      <color rgb="FFDBCFDB"/>
      <color rgb="FFE5D0E6"/>
      <color rgb="FFC7A1E3"/>
      <color rgb="FF80CE7C"/>
      <color rgb="FF91C373"/>
      <color rgb="FFA7CF8B"/>
      <color rgb="FF93C472"/>
      <color rgb="FFFC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224687</xdr:colOff>
      <xdr:row>13</xdr:row>
      <xdr:rowOff>199385</xdr:rowOff>
    </xdr:from>
    <xdr:to>
      <xdr:col>8</xdr:col>
      <xdr:colOff>937363</xdr:colOff>
      <xdr:row>15</xdr:row>
      <xdr:rowOff>181614</xdr:rowOff>
    </xdr:to>
    <xdr:sp macro="" textlink="">
      <xdr:nvSpPr>
        <xdr:cNvPr id="2" name="כוכב: 5 פינות 1">
          <a:extLst>
            <a:ext uri="{FF2B5EF4-FFF2-40B4-BE49-F238E27FC236}">
              <a16:creationId xmlns:a16="http://schemas.microsoft.com/office/drawing/2014/main" id="{CAE6148D-5FAB-4310-A5FC-C22D1ADBDAEB}"/>
            </a:ext>
          </a:extLst>
        </xdr:cNvPr>
        <xdr:cNvSpPr/>
      </xdr:nvSpPr>
      <xdr:spPr>
        <a:xfrm rot="947494">
          <a:off x="4019447" y="3902705"/>
          <a:ext cx="712676" cy="622309"/>
        </a:xfrm>
        <a:prstGeom prst="star5">
          <a:avLst/>
        </a:prstGeom>
        <a:solidFill>
          <a:srgbClr val="B61C1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1664498</xdr:colOff>
      <xdr:row>14</xdr:row>
      <xdr:rowOff>105017</xdr:rowOff>
    </xdr:from>
    <xdr:to>
      <xdr:col>10</xdr:col>
      <xdr:colOff>2388045</xdr:colOff>
      <xdr:row>16</xdr:row>
      <xdr:rowOff>84493</xdr:rowOff>
    </xdr:to>
    <xdr:sp macro="" textlink="">
      <xdr:nvSpPr>
        <xdr:cNvPr id="3" name="כוכב: 5 פינות 2">
          <a:extLst>
            <a:ext uri="{FF2B5EF4-FFF2-40B4-BE49-F238E27FC236}">
              <a16:creationId xmlns:a16="http://schemas.microsoft.com/office/drawing/2014/main" id="{D96C07C7-132D-4320-9896-49BAD4358529}"/>
            </a:ext>
          </a:extLst>
        </xdr:cNvPr>
        <xdr:cNvSpPr/>
      </xdr:nvSpPr>
      <xdr:spPr>
        <a:xfrm rot="20454826">
          <a:off x="13551698" y="4951337"/>
          <a:ext cx="723547" cy="589076"/>
        </a:xfrm>
        <a:prstGeom prst="star5">
          <a:avLst/>
        </a:prstGeom>
        <a:solidFill>
          <a:srgbClr val="3642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D443C-B6D4-4B74-BE99-FB9A3D48BC6C}" name="טבלה22" displayName="טבלה22" ref="I19:R69" totalsRowShown="0" headerRowDxfId="19" dataDxfId="18" dataCellStyle="Normal">
  <autoFilter ref="I19:R69" xr:uid="{D7E00702-2BA1-45F4-A51A-EAD90C803B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0" xr3:uid="{56171849-E00D-45F8-A040-26F07FF76DF9}" name="בשיחה" dataDxfId="17"/>
    <tableColumn id="8" xr3:uid="{F0D2D39A-A13C-4A31-865B-D9445CAFBF56}" name="הערות" dataDxfId="16" dataCellStyle="Normal"/>
    <tableColumn id="1" xr3:uid="{7157FC56-8DC5-40B8-9E2D-11D2C27AB061}" name="אופן תשלום" dataDxfId="15" dataCellStyle="Normal"/>
    <tableColumn id="2" xr3:uid="{28F6180C-C71A-4793-AA40-433A4CE298DD}" name="סכום עמלה" dataDxfId="14" dataCellStyle="Normal">
      <calculatedColumnFormula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calculatedColumnFormula>
    </tableColumn>
    <tableColumn id="3" xr3:uid="{9A250AE4-740A-4E50-852A-6952B7F12B7A}" name="סכום עסקה" dataDxfId="13" dataCellStyle="Normal"/>
    <tableColumn id="4" xr3:uid="{2E09F728-0CD7-4B60-9679-5A3ADE85D820}" name="סוג מנוי " dataDxfId="12" dataCellStyle="Normal">
      <calculatedColumnFormula>IF(טבלה22[[#This Row],[סכום עסקה]]="","",_xlfn.XLOOKUP(טבלה22[[#This Row],[סכום עסקה]],A:A,B:B,"שגיאה",0))</calculatedColumnFormula>
    </tableColumn>
    <tableColumn id="5" xr3:uid="{1E0D65C2-3602-4FEF-BB85-A027DF6BD0AC}" name="שם לקוח" dataDxfId="11" dataCellStyle="Normal"/>
    <tableColumn id="6" xr3:uid="{29D67F27-2B35-49C4-847E-C8F2F6BCAF8B}" name="מספר לקוח אדמין " dataDxfId="10" dataCellStyle="Normal"/>
    <tableColumn id="7" xr3:uid="{99035EB0-4D59-4EEF-818D-4EB32C4E869D}" name="תאריך " dataDxfId="9" dataCellStyle="Normal">
      <calculatedColumnFormula xml:space="preserve"> IF(M20 &lt;&gt; "", IF( Q20 = "", NOW(), Q20),"")</calculatedColumnFormula>
    </tableColumn>
    <tableColumn id="9" xr3:uid="{EF73081A-BCD8-4337-B958-217286F515D5}" name="מספר עסקה" dataDxfId="8" dataCellStyle="Normal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0F4D42-7409-42E2-B1C1-2943508E7DBB}" name="טבלה35" displayName="טבלה35" ref="V19:AA150" totalsRowShown="0" headerRowDxfId="7" dataDxfId="6">
  <autoFilter ref="V19:AA150" xr:uid="{7A9B5234-D9CF-442E-BD99-9E446BABC0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FAE1039-7E51-4E71-BDCE-2033A2BFFBDC}" name="היערות" dataDxfId="5"/>
    <tableColumn id="2" xr3:uid="{3F7E32DD-5391-4E29-9EF6-0963F969D016}" name="עמלה " dataDxfId="4">
      <calculatedColumnFormula xml:space="preserve"> IF(Y20 &lt;&gt; "", 5,"")</calculatedColumnFormula>
    </tableColumn>
    <tableColumn id="5" xr3:uid="{B7B2F825-03D8-4DA8-B1A5-DFE3F3DF0453}" name="שם לקוח" dataDxfId="3"/>
    <tableColumn id="3" xr3:uid="{EF714505-3E07-419D-8D19-6316B8FF3678}" name="מס' לקוח אדמין" dataDxfId="2"/>
    <tableColumn id="9" xr3:uid="{5FCFE44F-9739-4F25-BE7E-6C8840C863B4}" name="תאריך" dataDxfId="1">
      <calculatedColumnFormula xml:space="preserve"> IF(Y20 &lt;&gt; "", IF( Z20 = "", NOW(), Z20),"")</calculatedColumnFormula>
    </tableColumn>
    <tableColumn id="4" xr3:uid="{FE1A4356-59C3-44A9-BC01-2419BC875553}" name="מס' שטח" dataDxfId="0">
      <calculatedColumnFormula>IF(Y20="","",(COUNTA(Y20:$Y$20)))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B326-B66F-43E5-9422-3990223B4B82}">
  <dimension ref="A1:AB151"/>
  <sheetViews>
    <sheetView showGridLines="0" tabSelected="1" topLeftCell="A15" zoomScale="55" zoomScaleNormal="55" workbookViewId="0">
      <selection activeCell="M35" sqref="M35"/>
    </sheetView>
  </sheetViews>
  <sheetFormatPr defaultRowHeight="14.4" x14ac:dyDescent="0.3"/>
  <cols>
    <col min="1" max="1" width="11.44140625" customWidth="1"/>
    <col min="2" max="2" width="20" customWidth="1"/>
    <col min="3" max="3" width="15.109375" customWidth="1"/>
    <col min="4" max="4" width="7.44140625" customWidth="1"/>
    <col min="5" max="6" width="12.88671875" customWidth="1"/>
    <col min="7" max="7" width="16.88671875" customWidth="1"/>
    <col min="8" max="8" width="1.5546875" customWidth="1"/>
    <col min="9" max="9" width="39.21875" customWidth="1"/>
    <col min="10" max="10" width="35.6640625" customWidth="1"/>
    <col min="11" max="11" width="37.88671875" customWidth="1"/>
    <col min="12" max="12" width="43.77734375" customWidth="1"/>
    <col min="13" max="13" width="48.88671875" customWidth="1"/>
    <col min="14" max="14" width="53.5546875" customWidth="1"/>
    <col min="15" max="15" width="55.44140625" customWidth="1"/>
    <col min="16" max="16" width="52.21875" customWidth="1"/>
    <col min="17" max="17" width="49.88671875" customWidth="1"/>
    <col min="18" max="18" width="38.109375" customWidth="1"/>
    <col min="19" max="19" width="2" customWidth="1"/>
    <col min="20" max="20" width="20.6640625" customWidth="1"/>
    <col min="21" max="21" width="1.6640625" customWidth="1"/>
    <col min="22" max="22" width="28.6640625" customWidth="1"/>
    <col min="23" max="23" width="17.33203125" customWidth="1"/>
    <col min="24" max="24" width="38.5546875" customWidth="1"/>
    <col min="25" max="25" width="31.5546875" customWidth="1"/>
    <col min="26" max="26" width="27.44140625" customWidth="1"/>
    <col min="27" max="27" width="20.44140625" customWidth="1"/>
    <col min="28" max="28" width="2.33203125" customWidth="1"/>
    <col min="32" max="32" width="46.21875" customWidth="1"/>
    <col min="33" max="33" width="4.44140625" customWidth="1"/>
    <col min="34" max="34" width="68" customWidth="1"/>
    <col min="35" max="35" width="67.109375" customWidth="1"/>
    <col min="36" max="36" width="56.88671875" customWidth="1"/>
    <col min="37" max="37" width="57.77734375" customWidth="1"/>
    <col min="38" max="38" width="73.33203125" customWidth="1"/>
    <col min="39" max="39" width="79.5546875" customWidth="1"/>
    <col min="40" max="40" width="107.109375" customWidth="1"/>
    <col min="41" max="41" width="67.5546875" customWidth="1"/>
    <col min="42" max="42" width="113.109375" customWidth="1"/>
    <col min="43" max="43" width="48.88671875" customWidth="1"/>
  </cols>
  <sheetData>
    <row r="1" spans="8:28" ht="46.8" customHeight="1" x14ac:dyDescent="0.3"/>
    <row r="2" spans="8:28" ht="70.8" customHeight="1" x14ac:dyDescent="0.85">
      <c r="T2" s="12"/>
      <c r="U2" s="102" t="s">
        <v>41</v>
      </c>
      <c r="V2" s="102"/>
      <c r="W2" s="102"/>
      <c r="X2" s="102"/>
      <c r="Y2" s="102"/>
      <c r="Z2" s="102"/>
    </row>
    <row r="3" spans="8:28" ht="10.8" customHeight="1" x14ac:dyDescent="0.85">
      <c r="H3" s="2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12"/>
      <c r="U3" s="102"/>
      <c r="V3" s="102"/>
      <c r="W3" s="102"/>
      <c r="X3" s="102"/>
      <c r="Y3" s="102"/>
      <c r="Z3" s="102"/>
    </row>
    <row r="4" spans="8:28" ht="54" customHeight="1" x14ac:dyDescent="0.85">
      <c r="H4" s="2"/>
      <c r="I4" s="121" t="s">
        <v>51</v>
      </c>
      <c r="J4" s="122"/>
      <c r="K4" s="122"/>
      <c r="L4" s="122"/>
      <c r="M4" s="122"/>
      <c r="N4" s="122"/>
      <c r="O4" s="122"/>
      <c r="P4" s="122"/>
      <c r="Q4" s="122"/>
      <c r="R4" s="42" t="s">
        <v>43</v>
      </c>
      <c r="S4" s="2"/>
      <c r="T4" s="12"/>
      <c r="U4" s="102"/>
      <c r="V4" s="102"/>
      <c r="W4" s="102"/>
      <c r="X4" s="102"/>
      <c r="Y4" s="102"/>
      <c r="Z4" s="102"/>
    </row>
    <row r="5" spans="8:28" ht="4.8" customHeight="1" x14ac:dyDescent="0.85">
      <c r="H5" s="2"/>
      <c r="I5" s="121"/>
      <c r="J5" s="122"/>
      <c r="K5" s="122"/>
      <c r="L5" s="122"/>
      <c r="M5" s="122"/>
      <c r="N5" s="122"/>
      <c r="O5" s="122"/>
      <c r="P5" s="122"/>
      <c r="Q5" s="122"/>
      <c r="R5" s="43"/>
      <c r="S5" s="2"/>
      <c r="T5" s="12"/>
      <c r="U5" s="102"/>
      <c r="V5" s="102"/>
      <c r="W5" s="102"/>
      <c r="X5" s="102"/>
      <c r="Y5" s="102"/>
      <c r="Z5" s="102"/>
    </row>
    <row r="6" spans="8:28" ht="29.4" customHeight="1" x14ac:dyDescent="0.85">
      <c r="H6" s="2"/>
      <c r="I6" s="121"/>
      <c r="J6" s="122"/>
      <c r="K6" s="122"/>
      <c r="L6" s="122"/>
      <c r="M6" s="122"/>
      <c r="N6" s="122"/>
      <c r="O6" s="122"/>
      <c r="P6" s="122"/>
      <c r="Q6" s="122"/>
      <c r="R6" s="123">
        <f ca="1" xml:space="preserve"> NOW()</f>
        <v>44953.844843055558</v>
      </c>
      <c r="S6" s="2"/>
      <c r="T6" s="12"/>
      <c r="U6" s="102"/>
      <c r="V6" s="102"/>
      <c r="W6" s="102"/>
      <c r="X6" s="102"/>
      <c r="Y6" s="102"/>
      <c r="Z6" s="102"/>
      <c r="AA6" s="11"/>
      <c r="AB6" s="11"/>
    </row>
    <row r="7" spans="8:28" ht="15.6" customHeight="1" x14ac:dyDescent="0.3">
      <c r="H7" s="2"/>
      <c r="I7" s="121"/>
      <c r="J7" s="122"/>
      <c r="K7" s="122"/>
      <c r="L7" s="122"/>
      <c r="M7" s="122"/>
      <c r="N7" s="122"/>
      <c r="O7" s="122"/>
      <c r="P7" s="122"/>
      <c r="Q7" s="122"/>
      <c r="R7" s="123"/>
      <c r="S7" s="2"/>
      <c r="AA7" s="11"/>
      <c r="AB7" s="11"/>
    </row>
    <row r="8" spans="8:28" ht="5.4" customHeight="1" x14ac:dyDescent="0.7">
      <c r="H8" s="2"/>
      <c r="I8" s="1"/>
      <c r="J8" s="1"/>
      <c r="K8" s="1"/>
      <c r="L8" s="13"/>
      <c r="M8" s="13"/>
      <c r="N8" s="13"/>
      <c r="O8" s="13"/>
      <c r="P8" s="13"/>
      <c r="Q8" s="13"/>
      <c r="R8" s="13"/>
      <c r="S8" s="2"/>
      <c r="AA8" s="11"/>
      <c r="AB8" s="11"/>
    </row>
    <row r="9" spans="8:28" ht="26.4" customHeight="1" x14ac:dyDescent="0.3">
      <c r="H9" s="2"/>
      <c r="I9" s="103"/>
      <c r="J9" s="104"/>
      <c r="K9" s="105"/>
      <c r="L9" s="112" t="s">
        <v>22</v>
      </c>
      <c r="M9" s="114" t="s">
        <v>10</v>
      </c>
      <c r="N9" s="116" t="s">
        <v>7</v>
      </c>
      <c r="O9" s="116" t="s">
        <v>6</v>
      </c>
      <c r="P9" s="118" t="s">
        <v>9</v>
      </c>
      <c r="Q9" s="120" t="s">
        <v>13</v>
      </c>
      <c r="R9" s="120"/>
      <c r="S9" s="2"/>
      <c r="AA9" s="11"/>
      <c r="AB9" s="11"/>
    </row>
    <row r="10" spans="8:28" ht="26.4" customHeight="1" x14ac:dyDescent="0.3">
      <c r="H10" s="2"/>
      <c r="I10" s="106"/>
      <c r="J10" s="107"/>
      <c r="K10" s="108"/>
      <c r="L10" s="113"/>
      <c r="M10" s="115"/>
      <c r="N10" s="117"/>
      <c r="O10" s="117"/>
      <c r="P10" s="119"/>
      <c r="Q10" s="120"/>
      <c r="R10" s="120"/>
      <c r="S10" s="2"/>
      <c r="AA10" s="11"/>
      <c r="AB10" s="11"/>
    </row>
    <row r="11" spans="8:28" ht="10.199999999999999" customHeight="1" x14ac:dyDescent="1.1000000000000001">
      <c r="H11" s="2"/>
      <c r="I11" s="106"/>
      <c r="J11" s="107"/>
      <c r="K11" s="108"/>
      <c r="L11" s="65">
        <f ca="1">L104/1000 * L106</f>
        <v>0.86799999999999999</v>
      </c>
      <c r="M11" s="67">
        <f ca="1">NOW()</f>
        <v>44953.844843055558</v>
      </c>
      <c r="N11" s="69">
        <f ca="1" xml:space="preserve"> DATEDIF(O11, M11, "M")</f>
        <v>5</v>
      </c>
      <c r="O11" s="71">
        <v>44774</v>
      </c>
      <c r="P11" s="74">
        <v>201</v>
      </c>
      <c r="Q11" s="82" t="s">
        <v>8</v>
      </c>
      <c r="R11" s="82"/>
      <c r="S11" s="2"/>
      <c r="U11" s="86"/>
      <c r="V11" s="86"/>
      <c r="W11" s="86"/>
      <c r="X11" s="86"/>
      <c r="Y11" s="86"/>
      <c r="Z11" s="86"/>
      <c r="AA11" s="2"/>
      <c r="AB11" s="30"/>
    </row>
    <row r="12" spans="8:28" ht="36" customHeight="1" x14ac:dyDescent="0.3">
      <c r="H12" s="2"/>
      <c r="I12" s="109"/>
      <c r="J12" s="110"/>
      <c r="K12" s="111"/>
      <c r="L12" s="66"/>
      <c r="M12" s="68"/>
      <c r="N12" s="70"/>
      <c r="O12" s="72"/>
      <c r="P12" s="75"/>
      <c r="Q12" s="82"/>
      <c r="R12" s="82"/>
      <c r="S12" s="2"/>
      <c r="U12" s="76"/>
      <c r="V12" s="81" t="s">
        <v>47</v>
      </c>
      <c r="W12" s="81"/>
      <c r="X12" s="81"/>
      <c r="Y12" s="81"/>
      <c r="Z12" s="81"/>
      <c r="AA12" s="39"/>
      <c r="AB12" s="30"/>
    </row>
    <row r="13" spans="8:28" ht="5.4" customHeight="1" x14ac:dyDescent="0.7">
      <c r="H13" s="2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2"/>
      <c r="U13" s="76"/>
      <c r="V13" s="81"/>
      <c r="W13" s="81"/>
      <c r="X13" s="81"/>
      <c r="Y13" s="81"/>
      <c r="Z13" s="81"/>
      <c r="AA13" s="39"/>
      <c r="AB13" s="30"/>
    </row>
    <row r="14" spans="8:28" ht="36" customHeight="1" x14ac:dyDescent="0.7">
      <c r="H14" s="2"/>
      <c r="I14" s="87" t="s">
        <v>11</v>
      </c>
      <c r="J14" s="88"/>
      <c r="K14" s="89"/>
      <c r="L14" s="24" t="s">
        <v>19</v>
      </c>
      <c r="M14" s="25" t="s">
        <v>42</v>
      </c>
      <c r="N14" s="26" t="s">
        <v>5</v>
      </c>
      <c r="O14" s="27" t="s">
        <v>2</v>
      </c>
      <c r="P14" s="28" t="s">
        <v>1</v>
      </c>
      <c r="Q14" s="80"/>
      <c r="R14" s="46" t="s">
        <v>0</v>
      </c>
      <c r="S14" s="2"/>
      <c r="U14" s="76"/>
      <c r="V14" s="81"/>
      <c r="W14" s="81"/>
      <c r="X14" s="81"/>
      <c r="Y14" s="81"/>
      <c r="Z14" s="81"/>
      <c r="AA14" s="40" t="s">
        <v>46</v>
      </c>
      <c r="AB14" s="30"/>
    </row>
    <row r="15" spans="8:28" ht="14.4" customHeight="1" x14ac:dyDescent="0.3">
      <c r="H15" s="2"/>
      <c r="I15" s="90"/>
      <c r="J15" s="91"/>
      <c r="K15" s="92"/>
      <c r="L15" s="96">
        <f xml:space="preserve"> SUM($L20:$L69) + SUM($W20:$W150)</f>
        <v>1275</v>
      </c>
      <c r="M15" s="98">
        <f xml:space="preserve"> MAX(טבלה35[מס'' שטח])</f>
        <v>75</v>
      </c>
      <c r="N15" s="100">
        <f xml:space="preserve"> MAX(M20:M69)</f>
        <v>2330</v>
      </c>
      <c r="O15" s="61">
        <f xml:space="preserve"> P15/R15</f>
        <v>987.33333333333337</v>
      </c>
      <c r="P15" s="63">
        <f>SUM($M20:$M69)</f>
        <v>14810</v>
      </c>
      <c r="Q15" s="80"/>
      <c r="R15" s="78">
        <f xml:space="preserve"> COUNT(M20:M69)</f>
        <v>15</v>
      </c>
      <c r="S15" s="2"/>
      <c r="U15" s="76"/>
      <c r="V15" s="81"/>
      <c r="W15" s="81"/>
      <c r="X15" s="81"/>
      <c r="Y15" s="81"/>
      <c r="Z15" s="81"/>
      <c r="AA15" s="41"/>
      <c r="AB15" s="30"/>
    </row>
    <row r="16" spans="8:28" ht="34.200000000000003" customHeight="1" x14ac:dyDescent="0.7">
      <c r="H16" s="2"/>
      <c r="I16" s="90"/>
      <c r="J16" s="91"/>
      <c r="K16" s="92"/>
      <c r="L16" s="96"/>
      <c r="M16" s="98"/>
      <c r="N16" s="100"/>
      <c r="O16" s="61"/>
      <c r="P16" s="63"/>
      <c r="Q16" s="80"/>
      <c r="R16" s="78"/>
      <c r="S16" s="2"/>
      <c r="U16" s="76"/>
      <c r="V16" s="81"/>
      <c r="W16" s="81"/>
      <c r="X16" s="81"/>
      <c r="Y16" s="81"/>
      <c r="Z16" s="81"/>
      <c r="AA16" s="40">
        <f xml:space="preserve"> MAX(טבלה35[מס'' שטח])</f>
        <v>75</v>
      </c>
      <c r="AB16" s="2"/>
    </row>
    <row r="17" spans="8:28" ht="15.6" customHeight="1" x14ac:dyDescent="0.3">
      <c r="H17" s="2"/>
      <c r="I17" s="93"/>
      <c r="J17" s="94"/>
      <c r="K17" s="95"/>
      <c r="L17" s="97"/>
      <c r="M17" s="99"/>
      <c r="N17" s="101"/>
      <c r="O17" s="62"/>
      <c r="P17" s="64"/>
      <c r="Q17" s="80"/>
      <c r="R17" s="79"/>
      <c r="S17" s="2"/>
      <c r="U17" s="76"/>
      <c r="V17" s="81"/>
      <c r="W17" s="81"/>
      <c r="X17" s="81"/>
      <c r="Y17" s="81"/>
      <c r="Z17" s="81"/>
      <c r="AA17" s="39"/>
      <c r="AB17" s="2"/>
    </row>
    <row r="18" spans="8:28" ht="6" customHeight="1" x14ac:dyDescent="0.3"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2"/>
      <c r="U18" s="76"/>
      <c r="V18" s="2"/>
      <c r="W18" s="2"/>
      <c r="X18" s="2"/>
      <c r="Y18" s="2"/>
      <c r="Z18" s="2"/>
      <c r="AA18" s="2"/>
      <c r="AB18" s="2"/>
    </row>
    <row r="19" spans="8:28" ht="40.200000000000003" customHeight="1" x14ac:dyDescent="0.3">
      <c r="H19" s="2"/>
      <c r="I19" s="48" t="s">
        <v>48</v>
      </c>
      <c r="J19" s="50" t="s">
        <v>4</v>
      </c>
      <c r="K19" s="49" t="s">
        <v>20</v>
      </c>
      <c r="L19" s="32" t="s">
        <v>18</v>
      </c>
      <c r="M19" s="33" t="s">
        <v>3</v>
      </c>
      <c r="N19" s="34" t="s">
        <v>17</v>
      </c>
      <c r="O19" s="35" t="s">
        <v>16</v>
      </c>
      <c r="P19" s="36" t="s">
        <v>15</v>
      </c>
      <c r="Q19" s="37" t="s">
        <v>14</v>
      </c>
      <c r="R19" s="38" t="s">
        <v>21</v>
      </c>
      <c r="S19" s="44"/>
      <c r="U19" s="76"/>
      <c r="V19" s="31" t="s">
        <v>25</v>
      </c>
      <c r="W19" s="31" t="s">
        <v>28</v>
      </c>
      <c r="X19" s="31" t="s">
        <v>16</v>
      </c>
      <c r="Y19" s="31" t="s">
        <v>27</v>
      </c>
      <c r="Z19" s="31" t="s">
        <v>26</v>
      </c>
      <c r="AA19" s="31" t="s">
        <v>29</v>
      </c>
      <c r="AB19" s="2"/>
    </row>
    <row r="20" spans="8:28" ht="36.6" customHeight="1" x14ac:dyDescent="0.65">
      <c r="H20" s="2"/>
      <c r="I20" s="14" t="s">
        <v>50</v>
      </c>
      <c r="J20" s="14" t="s">
        <v>44</v>
      </c>
      <c r="K20" s="15"/>
      <c r="L20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100</v>
      </c>
      <c r="M20" s="17">
        <v>870</v>
      </c>
      <c r="N20" s="15" t="str">
        <f>IF(טבלה22[[#This Row],[סכום עסקה]]="","",_xlfn.XLOOKUP(טבלה22[[#This Row],[סכום עסקה]],A:A,B:B,"שגיאה",0))</f>
        <v>סטנדרט חודשי</v>
      </c>
      <c r="O20" s="18"/>
      <c r="P20" s="19"/>
      <c r="Q20" s="47">
        <f ca="1" xml:space="preserve"> IF(M20 &lt;&gt; "", IF( Q20 = "", NOW(), Q20),"")</f>
        <v>44946.729803819442</v>
      </c>
      <c r="R20" s="20">
        <f>IF(M20="","",(COUNTA(M20:$M$20)))</f>
        <v>1</v>
      </c>
      <c r="S20" s="45"/>
      <c r="U20" s="76"/>
      <c r="V20" s="51"/>
      <c r="W20" s="52">
        <f xml:space="preserve"> IF(Y20 &lt;&gt; "", 5,"")</f>
        <v>5</v>
      </c>
      <c r="X20" s="51" t="s">
        <v>49</v>
      </c>
      <c r="Y20" s="53">
        <v>7727272</v>
      </c>
      <c r="Z20" s="54">
        <f ca="1" xml:space="preserve"> IF(Y20 &lt;&gt; "", IF( Z20 = "", NOW(), Z20),"")</f>
        <v>44940.624363541669</v>
      </c>
      <c r="AA20" s="55">
        <f>IF(Y20="","",(COUNTA(Y20:$Y$20)))</f>
        <v>1</v>
      </c>
      <c r="AB20" s="2"/>
    </row>
    <row r="21" spans="8:28" ht="36.6" customHeight="1" x14ac:dyDescent="0.65">
      <c r="H21" s="2"/>
      <c r="I21" s="14" t="s">
        <v>50</v>
      </c>
      <c r="J21" s="14" t="s">
        <v>44</v>
      </c>
      <c r="K21" s="15"/>
      <c r="L21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100</v>
      </c>
      <c r="M21" s="21">
        <v>970</v>
      </c>
      <c r="N21" s="15" t="str">
        <f>IF(טבלה22[[#This Row],[סכום עסקה]]="","",_xlfn.XLOOKUP(טבלה22[[#This Row],[סכום עסקה]],A:A,B:B,"שגיאה",0))</f>
        <v>אנלימיטד חודשי</v>
      </c>
      <c r="O21" s="22"/>
      <c r="P21" s="23"/>
      <c r="Q21" s="47">
        <f t="shared" ref="Q21:Q69" ca="1" si="0" xml:space="preserve"> IF(M21 &lt;&gt; "", IF( Q21 = "", NOW(), Q21),"")</f>
        <v>44946.728030439815</v>
      </c>
      <c r="R21" s="20">
        <f>IF(M21="","",(COUNTA(M$20:$M21)))</f>
        <v>2</v>
      </c>
      <c r="S21" s="45"/>
      <c r="U21" s="76"/>
      <c r="V21" s="51"/>
      <c r="W21" s="52">
        <f t="shared" ref="W21:W84" si="1" xml:space="preserve"> IF(Y21 &lt;&gt; "", 5,"")</f>
        <v>5</v>
      </c>
      <c r="X21" s="51"/>
      <c r="Y21" s="53">
        <v>7727272</v>
      </c>
      <c r="Z21" s="54">
        <f t="shared" ref="Z21:Z84" ca="1" si="2" xml:space="preserve"> IF(Y21 &lt;&gt; "", IF( Z21 = "", NOW(), Z21),"")</f>
        <v>44946.728360300927</v>
      </c>
      <c r="AA21" s="55">
        <f>IF(Y21="","",(COUNTA(Y$20:$Y21)))</f>
        <v>2</v>
      </c>
      <c r="AB21" s="2"/>
    </row>
    <row r="22" spans="8:28" ht="36.6" customHeight="1" x14ac:dyDescent="0.65">
      <c r="H22" s="2"/>
      <c r="I22" s="14"/>
      <c r="J22" s="14" t="s">
        <v>44</v>
      </c>
      <c r="K22" s="15"/>
      <c r="L22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100</v>
      </c>
      <c r="M22" s="21">
        <v>870</v>
      </c>
      <c r="N22" s="15" t="str">
        <f>IF(טבלה22[[#This Row],[סכום עסקה]]="","",_xlfn.XLOOKUP(טבלה22[[#This Row],[סכום עסקה]],A:A,B:B,"שגיאה",0))</f>
        <v>סטנדרט חודשי</v>
      </c>
      <c r="O22" s="22"/>
      <c r="P22" s="23"/>
      <c r="Q22" s="47">
        <f t="shared" ca="1" si="0"/>
        <v>44946.728058449073</v>
      </c>
      <c r="R22" s="20">
        <f>IF(M22="","",(COUNTA(M$20:$M22)))</f>
        <v>3</v>
      </c>
      <c r="S22" s="45"/>
      <c r="U22" s="76"/>
      <c r="V22" s="51"/>
      <c r="W22" s="52">
        <f t="shared" si="1"/>
        <v>5</v>
      </c>
      <c r="X22" s="51"/>
      <c r="Y22" s="53">
        <v>7727272</v>
      </c>
      <c r="Z22" s="54">
        <f t="shared" ca="1" si="2"/>
        <v>44946.728360300927</v>
      </c>
      <c r="AA22" s="55">
        <f>IF(Y22="","",(COUNTA(Y$20:$Y22)))</f>
        <v>3</v>
      </c>
      <c r="AB22" s="2"/>
    </row>
    <row r="23" spans="8:28" ht="36.6" x14ac:dyDescent="0.65">
      <c r="H23" s="2"/>
      <c r="I23" s="14"/>
      <c r="J23" s="14"/>
      <c r="K23" s="15" t="s">
        <v>45</v>
      </c>
      <c r="L23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25</v>
      </c>
      <c r="M23" s="21">
        <v>870</v>
      </c>
      <c r="N23" s="15" t="str">
        <f>IF(טבלה22[[#This Row],[סכום עסקה]]="","",_xlfn.XLOOKUP(טבלה22[[#This Row],[סכום עסקה]],A:A,B:B,"שגיאה",0))</f>
        <v>סטנדרט חודשי</v>
      </c>
      <c r="O23" s="22"/>
      <c r="P23" s="23"/>
      <c r="Q23" s="47">
        <f t="shared" ca="1" si="0"/>
        <v>44946.728079398148</v>
      </c>
      <c r="R23" s="20">
        <f>IF(M23="","",(COUNTA(M$20:$M23)))</f>
        <v>4</v>
      </c>
      <c r="S23" s="45"/>
      <c r="U23" s="76"/>
      <c r="V23" s="51"/>
      <c r="W23" s="52">
        <f t="shared" si="1"/>
        <v>5</v>
      </c>
      <c r="X23" s="51"/>
      <c r="Y23" s="53">
        <v>7727272</v>
      </c>
      <c r="Z23" s="54">
        <f t="shared" ca="1" si="2"/>
        <v>44946.728360300927</v>
      </c>
      <c r="AA23" s="55">
        <f>IF(Y23="","",(COUNTA(Y$20:$Y23)))</f>
        <v>4</v>
      </c>
      <c r="AB23" s="2"/>
    </row>
    <row r="24" spans="8:28" ht="36.6" x14ac:dyDescent="0.65">
      <c r="H24" s="2"/>
      <c r="I24" s="14"/>
      <c r="J24" s="14"/>
      <c r="K24" s="15"/>
      <c r="L24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24" s="21">
        <v>870</v>
      </c>
      <c r="N24" s="15" t="str">
        <f>IF(טבלה22[[#This Row],[סכום עסקה]]="","",_xlfn.XLOOKUP(טבלה22[[#This Row],[סכום עסקה]],A:A,B:B,"שגיאה",0))</f>
        <v>סטנדרט חודשי</v>
      </c>
      <c r="O24" s="22"/>
      <c r="P24" s="23"/>
      <c r="Q24" s="47">
        <f t="shared" ca="1" si="0"/>
        <v>44946.728094791666</v>
      </c>
      <c r="R24" s="20">
        <f>IF(M24="","",(COUNTA(M$20:$M24)))</f>
        <v>5</v>
      </c>
      <c r="S24" s="45"/>
      <c r="U24" s="76"/>
      <c r="V24" s="51"/>
      <c r="W24" s="52">
        <f t="shared" si="1"/>
        <v>5</v>
      </c>
      <c r="X24" s="51"/>
      <c r="Y24" s="53">
        <v>7727272</v>
      </c>
      <c r="Z24" s="54">
        <f t="shared" ca="1" si="2"/>
        <v>44946.728360300927</v>
      </c>
      <c r="AA24" s="55">
        <f>IF(Y24="","",(COUNTA(Y$20:$Y24)))</f>
        <v>5</v>
      </c>
      <c r="AB24" s="2"/>
    </row>
    <row r="25" spans="8:28" ht="36.6" x14ac:dyDescent="0.65">
      <c r="H25" s="2"/>
      <c r="I25" s="14"/>
      <c r="J25" s="14"/>
      <c r="K25" s="15"/>
      <c r="L25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25" s="21">
        <v>870</v>
      </c>
      <c r="N25" s="15" t="str">
        <f>IF(טבלה22[[#This Row],[סכום עסקה]]="","",_xlfn.XLOOKUP(טבלה22[[#This Row],[סכום עסקה]],A:A,B:B,"שגיאה",0))</f>
        <v>סטנדרט חודשי</v>
      </c>
      <c r="O25" s="22"/>
      <c r="P25" s="23"/>
      <c r="Q25" s="47">
        <f t="shared" ca="1" si="0"/>
        <v>44946.728109837961</v>
      </c>
      <c r="R25" s="20">
        <f>IF(M25="","",(COUNTA(M$20:$M25)))</f>
        <v>6</v>
      </c>
      <c r="S25" s="45"/>
      <c r="U25" s="76"/>
      <c r="V25" s="51"/>
      <c r="W25" s="52">
        <f t="shared" si="1"/>
        <v>5</v>
      </c>
      <c r="X25" s="51"/>
      <c r="Y25" s="53">
        <v>7727272</v>
      </c>
      <c r="Z25" s="54">
        <f t="shared" ca="1" si="2"/>
        <v>44946.728360300927</v>
      </c>
      <c r="AA25" s="55">
        <f>IF(Y25="","",(COUNTA(Y$20:$Y25)))</f>
        <v>6</v>
      </c>
      <c r="AB25" s="2"/>
    </row>
    <row r="26" spans="8:28" ht="36.6" x14ac:dyDescent="0.65">
      <c r="H26" s="2"/>
      <c r="I26" s="14"/>
      <c r="J26" s="14"/>
      <c r="K26" s="15"/>
      <c r="L26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26" s="21">
        <v>870</v>
      </c>
      <c r="N26" s="15" t="str">
        <f>IF(טבלה22[[#This Row],[סכום עסקה]]="","",_xlfn.XLOOKUP(טבלה22[[#This Row],[סכום עסקה]],A:A,B:B,"שגיאה",0))</f>
        <v>סטנדרט חודשי</v>
      </c>
      <c r="O26" s="22"/>
      <c r="P26" s="23"/>
      <c r="Q26" s="47">
        <f t="shared" ca="1" si="0"/>
        <v>44946.72812615741</v>
      </c>
      <c r="R26" s="20">
        <f>IF(M26="","",(COUNTA(M$20:$M26)))</f>
        <v>7</v>
      </c>
      <c r="S26" s="45"/>
      <c r="U26" s="76"/>
      <c r="V26" s="51"/>
      <c r="W26" s="52">
        <f t="shared" si="1"/>
        <v>5</v>
      </c>
      <c r="X26" s="51"/>
      <c r="Y26" s="53">
        <v>7727272</v>
      </c>
      <c r="Z26" s="54">
        <f t="shared" ca="1" si="2"/>
        <v>44946.728360300927</v>
      </c>
      <c r="AA26" s="55">
        <f>IF(Y26="","",(COUNTA(Y$20:$Y26)))</f>
        <v>7</v>
      </c>
      <c r="AB26" s="2"/>
    </row>
    <row r="27" spans="8:28" ht="36.6" x14ac:dyDescent="0.65">
      <c r="H27" s="2"/>
      <c r="I27" s="14"/>
      <c r="J27" s="14"/>
      <c r="K27" s="15"/>
      <c r="L27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27" s="21">
        <v>870</v>
      </c>
      <c r="N27" s="15" t="str">
        <f>IF(טבלה22[[#This Row],[סכום עסקה]]="","",_xlfn.XLOOKUP(טבלה22[[#This Row],[סכום עסקה]],A:A,B:B,"שגיאה",0))</f>
        <v>סטנדרט חודשי</v>
      </c>
      <c r="O27" s="22"/>
      <c r="P27" s="23"/>
      <c r="Q27" s="47">
        <f t="shared" ca="1" si="0"/>
        <v>44946.728172569441</v>
      </c>
      <c r="R27" s="20">
        <f>IF(M27="","",(COUNTA(M$20:$M27)))</f>
        <v>8</v>
      </c>
      <c r="S27" s="45"/>
      <c r="U27" s="76"/>
      <c r="V27" s="51"/>
      <c r="W27" s="52">
        <f t="shared" si="1"/>
        <v>5</v>
      </c>
      <c r="X27" s="51"/>
      <c r="Y27" s="53">
        <v>7727272</v>
      </c>
      <c r="Z27" s="54">
        <f t="shared" ca="1" si="2"/>
        <v>44946.728360300927</v>
      </c>
      <c r="AA27" s="55">
        <f>IF(Y27="","",(COUNTA(Y$20:$Y27)))</f>
        <v>8</v>
      </c>
      <c r="AB27" s="2"/>
    </row>
    <row r="28" spans="8:28" ht="36.6" x14ac:dyDescent="0.65">
      <c r="H28" s="2"/>
      <c r="I28" s="14"/>
      <c r="J28" s="14"/>
      <c r="K28" s="15"/>
      <c r="L28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28" s="21">
        <v>870</v>
      </c>
      <c r="N28" s="15" t="str">
        <f>IF(טבלה22[[#This Row],[סכום עסקה]]="","",_xlfn.XLOOKUP(טבלה22[[#This Row],[סכום עסקה]],A:A,B:B,"שגיאה",0))</f>
        <v>סטנדרט חודשי</v>
      </c>
      <c r="O28" s="22"/>
      <c r="P28" s="23"/>
      <c r="Q28" s="47">
        <f t="shared" ca="1" si="0"/>
        <v>44946.728189699075</v>
      </c>
      <c r="R28" s="20">
        <f>IF(M28="","",(COUNTA(M$20:$M28)))</f>
        <v>9</v>
      </c>
      <c r="S28" s="45"/>
      <c r="U28" s="76"/>
      <c r="V28" s="51"/>
      <c r="W28" s="52">
        <f t="shared" si="1"/>
        <v>5</v>
      </c>
      <c r="X28" s="51"/>
      <c r="Y28" s="53">
        <v>7727272</v>
      </c>
      <c r="Z28" s="54">
        <f t="shared" ca="1" si="2"/>
        <v>44946.728360300927</v>
      </c>
      <c r="AA28" s="55">
        <f>IF(Y28="","",(COUNTA(Y$20:$Y28)))</f>
        <v>9</v>
      </c>
      <c r="AB28" s="2"/>
    </row>
    <row r="29" spans="8:28" ht="36.6" x14ac:dyDescent="0.65">
      <c r="H29" s="2"/>
      <c r="I29" s="14"/>
      <c r="J29" s="14"/>
      <c r="K29" s="15"/>
      <c r="L29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29" s="21">
        <v>870</v>
      </c>
      <c r="N29" s="15" t="str">
        <f>IF(טבלה22[[#This Row],[סכום עסקה]]="","",_xlfn.XLOOKUP(טבלה22[[#This Row],[סכום עסקה]],A:A,B:B,"שגיאה",0))</f>
        <v>סטנדרט חודשי</v>
      </c>
      <c r="O29" s="22"/>
      <c r="P29" s="23"/>
      <c r="Q29" s="47">
        <f t="shared" ca="1" si="0"/>
        <v>44950.858659953701</v>
      </c>
      <c r="R29" s="20">
        <f>IF(M29="","",(COUNTA(M$20:$M29)))</f>
        <v>10</v>
      </c>
      <c r="S29" s="45"/>
      <c r="U29" s="76"/>
      <c r="V29" s="51"/>
      <c r="W29" s="52">
        <f t="shared" si="1"/>
        <v>5</v>
      </c>
      <c r="X29" s="51"/>
      <c r="Y29" s="53">
        <v>7727272</v>
      </c>
      <c r="Z29" s="54">
        <f t="shared" ca="1" si="2"/>
        <v>44946.728360300927</v>
      </c>
      <c r="AA29" s="55">
        <f>IF(Y29="","",(COUNTA(Y$20:$Y29)))</f>
        <v>10</v>
      </c>
      <c r="AB29" s="2"/>
    </row>
    <row r="30" spans="8:28" ht="36.6" x14ac:dyDescent="0.65">
      <c r="H30" s="2"/>
      <c r="I30" s="14"/>
      <c r="J30" s="14"/>
      <c r="K30" s="15"/>
      <c r="L30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30" s="21">
        <v>970</v>
      </c>
      <c r="N30" s="15" t="str">
        <f>IF(טבלה22[[#This Row],[סכום עסקה]]="","",_xlfn.XLOOKUP(טבלה22[[#This Row],[סכום עסקה]],A:A,B:B,"שגיאה",0))</f>
        <v>אנלימיטד חודשי</v>
      </c>
      <c r="O30" s="22"/>
      <c r="P30" s="23"/>
      <c r="Q30" s="47">
        <f t="shared" ca="1" si="0"/>
        <v>44950.858683680555</v>
      </c>
      <c r="R30" s="20">
        <f>IF(M30="","",(COUNTA(M$20:$M30)))</f>
        <v>11</v>
      </c>
      <c r="S30" s="45"/>
      <c r="U30" s="76"/>
      <c r="V30" s="51"/>
      <c r="W30" s="52">
        <f t="shared" si="1"/>
        <v>5</v>
      </c>
      <c r="X30" s="51"/>
      <c r="Y30" s="53">
        <v>7727272</v>
      </c>
      <c r="Z30" s="54">
        <f t="shared" ca="1" si="2"/>
        <v>44946.728360300927</v>
      </c>
      <c r="AA30" s="55">
        <f>IF(Y30="","",(COUNTA(Y$20:$Y30)))</f>
        <v>11</v>
      </c>
      <c r="AB30" s="2"/>
    </row>
    <row r="31" spans="8:28" ht="36.6" x14ac:dyDescent="0.65">
      <c r="H31" s="2"/>
      <c r="I31" s="14"/>
      <c r="J31" s="14"/>
      <c r="K31" s="15" t="s">
        <v>45</v>
      </c>
      <c r="L31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25</v>
      </c>
      <c r="M31" s="21">
        <v>870</v>
      </c>
      <c r="N31" s="15" t="str">
        <f>IF(טבלה22[[#This Row],[סכום עסקה]]="","",_xlfn.XLOOKUP(טבלה22[[#This Row],[סכום עסקה]],A:A,B:B,"שגיאה",0))</f>
        <v>סטנדרט חודשי</v>
      </c>
      <c r="O31" s="22"/>
      <c r="P31" s="23"/>
      <c r="Q31" s="47">
        <f t="shared" ca="1" si="0"/>
        <v>44951.782847569448</v>
      </c>
      <c r="R31" s="20">
        <f>IF(M31="","",(COUNTA(M$20:$M31)))</f>
        <v>12</v>
      </c>
      <c r="S31" s="45"/>
      <c r="U31" s="76"/>
      <c r="V31" s="51"/>
      <c r="W31" s="52">
        <f t="shared" si="1"/>
        <v>5</v>
      </c>
      <c r="X31" s="51"/>
      <c r="Y31" s="53">
        <v>7727272</v>
      </c>
      <c r="Z31" s="54">
        <f t="shared" ca="1" si="2"/>
        <v>44946.728388078707</v>
      </c>
      <c r="AA31" s="55">
        <f>IF(Y31="","",(COUNTA(Y$20:$Y31)))</f>
        <v>12</v>
      </c>
      <c r="AB31" s="2"/>
    </row>
    <row r="32" spans="8:28" ht="36.6" x14ac:dyDescent="0.65">
      <c r="H32" s="2"/>
      <c r="I32" s="14"/>
      <c r="J32" s="14"/>
      <c r="K32" s="15"/>
      <c r="L32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32" s="21">
        <v>870</v>
      </c>
      <c r="N32" s="15" t="str">
        <f>IF(טבלה22[[#This Row],[סכום עסקה]]="","",_xlfn.XLOOKUP(טבלה22[[#This Row],[סכום עסקה]],A:A,B:B,"שגיאה",0))</f>
        <v>סטנדרט חודשי</v>
      </c>
      <c r="O32" s="22"/>
      <c r="P32" s="23"/>
      <c r="Q32" s="47">
        <f t="shared" ca="1" si="0"/>
        <v>44951.78287372685</v>
      </c>
      <c r="R32" s="20">
        <f>IF(M32="","",(COUNTA(M$20:$M32)))</f>
        <v>13</v>
      </c>
      <c r="S32" s="45"/>
      <c r="U32" s="76"/>
      <c r="V32" s="51"/>
      <c r="W32" s="52">
        <f t="shared" si="1"/>
        <v>5</v>
      </c>
      <c r="X32" s="51"/>
      <c r="Y32" s="53">
        <v>7727272</v>
      </c>
      <c r="Z32" s="54">
        <f t="shared" ca="1" si="2"/>
        <v>44946.728388078707</v>
      </c>
      <c r="AA32" s="55">
        <f>IF(Y32="","",(COUNTA(Y$20:$Y32)))</f>
        <v>13</v>
      </c>
      <c r="AB32" s="2"/>
    </row>
    <row r="33" spans="8:28" ht="36.6" x14ac:dyDescent="0.65">
      <c r="H33" s="2"/>
      <c r="I33" s="14"/>
      <c r="J33" s="14"/>
      <c r="K33" s="15"/>
      <c r="L33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50</v>
      </c>
      <c r="M33" s="21">
        <v>970</v>
      </c>
      <c r="N33" s="15" t="str">
        <f>IF(טבלה22[[#This Row],[סכום עסקה]]="","",_xlfn.XLOOKUP(טבלה22[[#This Row],[סכום עסקה]],A:A,B:B,"שגיאה",0))</f>
        <v>אנלימיטד חודשי</v>
      </c>
      <c r="O33" s="22"/>
      <c r="P33" s="23"/>
      <c r="Q33" s="47">
        <f t="shared" ca="1" si="0"/>
        <v>44951.782887152774</v>
      </c>
      <c r="R33" s="20">
        <f>IF(M33="","",(COUNTA(M$20:$M33)))</f>
        <v>14</v>
      </c>
      <c r="S33" s="45"/>
      <c r="U33" s="76"/>
      <c r="V33" s="51"/>
      <c r="W33" s="52">
        <f t="shared" si="1"/>
        <v>5</v>
      </c>
      <c r="X33" s="51"/>
      <c r="Y33" s="53">
        <v>7727272</v>
      </c>
      <c r="Z33" s="54">
        <f t="shared" ca="1" si="2"/>
        <v>44946.728388078707</v>
      </c>
      <c r="AA33" s="55">
        <f>IF(Y33="","",(COUNTA(Y$20:$Y33)))</f>
        <v>14</v>
      </c>
      <c r="AB33" s="2"/>
    </row>
    <row r="34" spans="8:28" ht="36.6" x14ac:dyDescent="0.65">
      <c r="H34" s="2"/>
      <c r="I34" s="14"/>
      <c r="J34" s="14"/>
      <c r="K34" s="15"/>
      <c r="L34" s="16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>100</v>
      </c>
      <c r="M34" s="21">
        <v>2330</v>
      </c>
      <c r="N34" s="15" t="str">
        <f>IF(טבלה22[[#This Row],[סכום עסקה]]="","",_xlfn.XLOOKUP(טבלה22[[#This Row],[סכום עסקה]],A:A,B:B,"שגיאה",0))</f>
        <v>סטנדרט תלת חודשי</v>
      </c>
      <c r="O34" s="22"/>
      <c r="P34" s="23"/>
      <c r="Q34" s="47">
        <f t="shared" ca="1" si="0"/>
        <v>44953.824951273149</v>
      </c>
      <c r="R34" s="20">
        <f>IF(M34="","",(COUNTA(M$20:$M34)))</f>
        <v>15</v>
      </c>
      <c r="S34" s="45"/>
      <c r="U34" s="76"/>
      <c r="V34" s="51"/>
      <c r="W34" s="52">
        <f t="shared" si="1"/>
        <v>5</v>
      </c>
      <c r="X34" s="51"/>
      <c r="Y34" s="53">
        <v>7727272</v>
      </c>
      <c r="Z34" s="54">
        <f t="shared" ca="1" si="2"/>
        <v>44946.728388078707</v>
      </c>
      <c r="AA34" s="55">
        <f>IF(Y34="","",(COUNTA(Y$20:$Y34)))</f>
        <v>15</v>
      </c>
      <c r="AB34" s="2"/>
    </row>
    <row r="35" spans="8:28" ht="36.6" x14ac:dyDescent="0.65">
      <c r="H35" s="2"/>
      <c r="I35" s="14"/>
      <c r="J35" s="14"/>
      <c r="K35" s="15"/>
      <c r="L35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35" s="21"/>
      <c r="N35" s="15" t="str">
        <f>IF(טבלה22[[#This Row],[סכום עסקה]]="","",_xlfn.XLOOKUP(טבלה22[[#This Row],[סכום עסקה]],A:A,B:B,"שגיאה",0))</f>
        <v/>
      </c>
      <c r="O35" s="22"/>
      <c r="P35" s="23"/>
      <c r="Q35" s="47" t="str">
        <f t="shared" ca="1" si="0"/>
        <v/>
      </c>
      <c r="R35" s="20" t="str">
        <f>IF(M35="","",(COUNTA(M$20:$M35)))</f>
        <v/>
      </c>
      <c r="S35" s="45"/>
      <c r="U35" s="76"/>
      <c r="V35" s="51"/>
      <c r="W35" s="52">
        <f t="shared" si="1"/>
        <v>5</v>
      </c>
      <c r="X35" s="51"/>
      <c r="Y35" s="53">
        <v>7727272</v>
      </c>
      <c r="Z35" s="54">
        <f t="shared" ca="1" si="2"/>
        <v>44946.728388078707</v>
      </c>
      <c r="AA35" s="55">
        <f>IF(Y35="","",(COUNTA(Y$20:$Y35)))</f>
        <v>16</v>
      </c>
      <c r="AB35" s="2"/>
    </row>
    <row r="36" spans="8:28" ht="36.6" x14ac:dyDescent="0.65">
      <c r="H36" s="2"/>
      <c r="I36" s="14"/>
      <c r="J36" s="14"/>
      <c r="K36" s="15"/>
      <c r="L36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36" s="21"/>
      <c r="N36" s="15" t="str">
        <f>IF(טבלה22[[#This Row],[סכום עסקה]]="","",_xlfn.XLOOKUP(טבלה22[[#This Row],[סכום עסקה]],A:A,B:B,"שגיאה",0))</f>
        <v/>
      </c>
      <c r="O36" s="22"/>
      <c r="P36" s="23"/>
      <c r="Q36" s="47" t="str">
        <f t="shared" ca="1" si="0"/>
        <v/>
      </c>
      <c r="R36" s="20" t="str">
        <f>IF(M36="","",(COUNTA(M$20:$M36)))</f>
        <v/>
      </c>
      <c r="S36" s="45"/>
      <c r="U36" s="76"/>
      <c r="V36" s="51"/>
      <c r="W36" s="52">
        <f t="shared" si="1"/>
        <v>5</v>
      </c>
      <c r="X36" s="51"/>
      <c r="Y36" s="53">
        <v>7727272</v>
      </c>
      <c r="Z36" s="54">
        <f t="shared" ca="1" si="2"/>
        <v>44946.728388078707</v>
      </c>
      <c r="AA36" s="55">
        <f>IF(Y36="","",(COUNTA(Y$20:$Y36)))</f>
        <v>17</v>
      </c>
      <c r="AB36" s="2"/>
    </row>
    <row r="37" spans="8:28" ht="36.6" x14ac:dyDescent="0.65">
      <c r="H37" s="2"/>
      <c r="I37" s="14"/>
      <c r="J37" s="14"/>
      <c r="K37" s="15"/>
      <c r="L37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37" s="21"/>
      <c r="N37" s="15" t="str">
        <f>IF(טבלה22[[#This Row],[סכום עסקה]]="","",_xlfn.XLOOKUP(טבלה22[[#This Row],[סכום עסקה]],A:A,B:B,"שגיאה",0))</f>
        <v/>
      </c>
      <c r="O37" s="22"/>
      <c r="P37" s="23"/>
      <c r="Q37" s="47" t="str">
        <f t="shared" ca="1" si="0"/>
        <v/>
      </c>
      <c r="R37" s="20" t="str">
        <f>IF(M37="","",(COUNTA(M$20:$M37)))</f>
        <v/>
      </c>
      <c r="S37" s="45"/>
      <c r="U37" s="76"/>
      <c r="V37" s="51"/>
      <c r="W37" s="52">
        <f t="shared" si="1"/>
        <v>5</v>
      </c>
      <c r="X37" s="51"/>
      <c r="Y37" s="53">
        <v>7727272</v>
      </c>
      <c r="Z37" s="54">
        <f t="shared" ca="1" si="2"/>
        <v>44946.728388078707</v>
      </c>
      <c r="AA37" s="55">
        <f>IF(Y37="","",(COUNTA(Y$20:$Y37)))</f>
        <v>18</v>
      </c>
      <c r="AB37" s="2"/>
    </row>
    <row r="38" spans="8:28" ht="36.6" x14ac:dyDescent="0.65">
      <c r="H38" s="2"/>
      <c r="I38" s="14"/>
      <c r="J38" s="14"/>
      <c r="K38" s="15"/>
      <c r="L38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38" s="21"/>
      <c r="N38" s="15" t="str">
        <f>IF(טבלה22[[#This Row],[סכום עסקה]]="","",_xlfn.XLOOKUP(טבלה22[[#This Row],[סכום עסקה]],A:A,B:B,"שגיאה",0))</f>
        <v/>
      </c>
      <c r="O38" s="22"/>
      <c r="P38" s="23"/>
      <c r="Q38" s="47" t="str">
        <f t="shared" ca="1" si="0"/>
        <v/>
      </c>
      <c r="R38" s="20" t="str">
        <f>IF(M38="","",(COUNTA(M$20:$M38)))</f>
        <v/>
      </c>
      <c r="S38" s="45"/>
      <c r="U38" s="76"/>
      <c r="V38" s="51"/>
      <c r="W38" s="52">
        <f t="shared" si="1"/>
        <v>5</v>
      </c>
      <c r="X38" s="51"/>
      <c r="Y38" s="53">
        <v>7727272</v>
      </c>
      <c r="Z38" s="54">
        <f t="shared" ca="1" si="2"/>
        <v>44946.728388078707</v>
      </c>
      <c r="AA38" s="55">
        <f>IF(Y38="","",(COUNTA(Y$20:$Y38)))</f>
        <v>19</v>
      </c>
      <c r="AB38" s="2"/>
    </row>
    <row r="39" spans="8:28" ht="36.6" x14ac:dyDescent="0.65">
      <c r="H39" s="2"/>
      <c r="I39" s="14"/>
      <c r="J39" s="14"/>
      <c r="K39" s="15"/>
      <c r="L39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39" s="21"/>
      <c r="N39" s="15" t="str">
        <f>IF(טבלה22[[#This Row],[סכום עסקה]]="","",_xlfn.XLOOKUP(טבלה22[[#This Row],[סכום עסקה]],A:A,B:B,"שגיאה",0))</f>
        <v/>
      </c>
      <c r="O39" s="22"/>
      <c r="P39" s="23"/>
      <c r="Q39" s="47" t="str">
        <f t="shared" ca="1" si="0"/>
        <v/>
      </c>
      <c r="R39" s="20" t="str">
        <f>IF(M39="","",(COUNTA(M$20:$M39)))</f>
        <v/>
      </c>
      <c r="S39" s="45"/>
      <c r="U39" s="76"/>
      <c r="V39" s="51"/>
      <c r="W39" s="52">
        <f t="shared" si="1"/>
        <v>5</v>
      </c>
      <c r="X39" s="51"/>
      <c r="Y39" s="53">
        <v>7727272</v>
      </c>
      <c r="Z39" s="54">
        <f t="shared" ca="1" si="2"/>
        <v>44946.728414467594</v>
      </c>
      <c r="AA39" s="55">
        <f>IF(Y39="","",(COUNTA(Y$20:$Y39)))</f>
        <v>20</v>
      </c>
      <c r="AB39" s="2"/>
    </row>
    <row r="40" spans="8:28" ht="36.6" x14ac:dyDescent="0.65">
      <c r="H40" s="2"/>
      <c r="I40" s="14"/>
      <c r="J40" s="14"/>
      <c r="K40" s="15"/>
      <c r="L40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0" s="21"/>
      <c r="N40" s="15" t="str">
        <f>IF(טבלה22[[#This Row],[סכום עסקה]]="","",_xlfn.XLOOKUP(טבלה22[[#This Row],[סכום עסקה]],A:A,B:B,"שגיאה",0))</f>
        <v/>
      </c>
      <c r="O40" s="22"/>
      <c r="P40" s="23"/>
      <c r="Q40" s="47" t="str">
        <f t="shared" ca="1" si="0"/>
        <v/>
      </c>
      <c r="R40" s="20" t="str">
        <f>IF(M40="","",(COUNTA(M$20:$M40)))</f>
        <v/>
      </c>
      <c r="S40" s="45"/>
      <c r="U40" s="76"/>
      <c r="V40" s="51"/>
      <c r="W40" s="52">
        <f t="shared" si="1"/>
        <v>5</v>
      </c>
      <c r="X40" s="51"/>
      <c r="Y40" s="53">
        <v>7727272</v>
      </c>
      <c r="Z40" s="54">
        <f t="shared" ca="1" si="2"/>
        <v>44946.728414467594</v>
      </c>
      <c r="AA40" s="55">
        <f>IF(Y40="","",(COUNTA(Y$20:$Y40)))</f>
        <v>21</v>
      </c>
      <c r="AB40" s="2"/>
    </row>
    <row r="41" spans="8:28" ht="36.6" x14ac:dyDescent="0.65">
      <c r="H41" s="2"/>
      <c r="I41" s="14"/>
      <c r="J41" s="14"/>
      <c r="K41" s="15"/>
      <c r="L41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1" s="21"/>
      <c r="N41" s="15" t="str">
        <f>IF(טבלה22[[#This Row],[סכום עסקה]]="","",_xlfn.XLOOKUP(טבלה22[[#This Row],[סכום עסקה]],A:A,B:B,"שגיאה",0))</f>
        <v/>
      </c>
      <c r="O41" s="22"/>
      <c r="P41" s="23"/>
      <c r="Q41" s="47" t="str">
        <f t="shared" ca="1" si="0"/>
        <v/>
      </c>
      <c r="R41" s="20" t="str">
        <f>IF(M41="","",(COUNTA(M$20:$M41)))</f>
        <v/>
      </c>
      <c r="S41" s="45"/>
      <c r="U41" s="76"/>
      <c r="V41" s="51"/>
      <c r="W41" s="52">
        <f t="shared" si="1"/>
        <v>5</v>
      </c>
      <c r="X41" s="51"/>
      <c r="Y41" s="53">
        <v>7727272</v>
      </c>
      <c r="Z41" s="54">
        <f t="shared" ca="1" si="2"/>
        <v>44946.728414467594</v>
      </c>
      <c r="AA41" s="55">
        <f>IF(Y41="","",(COUNTA(Y$20:$Y41)))</f>
        <v>22</v>
      </c>
      <c r="AB41" s="2"/>
    </row>
    <row r="42" spans="8:28" ht="36.6" x14ac:dyDescent="0.65">
      <c r="H42" s="2"/>
      <c r="I42" s="14"/>
      <c r="J42" s="14"/>
      <c r="K42" s="15"/>
      <c r="L42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2" s="21"/>
      <c r="N42" s="15" t="str">
        <f>IF(טבלה22[[#This Row],[סכום עסקה]]="","",_xlfn.XLOOKUP(טבלה22[[#This Row],[סכום עסקה]],A:A,B:B,"שגיאה",0))</f>
        <v/>
      </c>
      <c r="O42" s="22"/>
      <c r="P42" s="23"/>
      <c r="Q42" s="47" t="str">
        <f t="shared" ca="1" si="0"/>
        <v/>
      </c>
      <c r="R42" s="20" t="str">
        <f>IF(M42="","",(COUNTA(M$20:$M42)))</f>
        <v/>
      </c>
      <c r="S42" s="45"/>
      <c r="U42" s="76"/>
      <c r="V42" s="51"/>
      <c r="W42" s="52">
        <f t="shared" si="1"/>
        <v>5</v>
      </c>
      <c r="X42" s="51"/>
      <c r="Y42" s="53">
        <v>7727272</v>
      </c>
      <c r="Z42" s="54">
        <f t="shared" ca="1" si="2"/>
        <v>44946.728414467594</v>
      </c>
      <c r="AA42" s="55">
        <f>IF(Y42="","",(COUNTA(Y$20:$Y42)))</f>
        <v>23</v>
      </c>
      <c r="AB42" s="2"/>
    </row>
    <row r="43" spans="8:28" ht="36.6" x14ac:dyDescent="0.65">
      <c r="H43" s="2"/>
      <c r="I43" s="14"/>
      <c r="J43" s="14"/>
      <c r="K43" s="15"/>
      <c r="L43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3" s="21"/>
      <c r="N43" s="15" t="str">
        <f>IF(טבלה22[[#This Row],[סכום עסקה]]="","",_xlfn.XLOOKUP(טבלה22[[#This Row],[סכום עסקה]],A:A,B:B,"שגיאה",0))</f>
        <v/>
      </c>
      <c r="O43" s="22"/>
      <c r="P43" s="23"/>
      <c r="Q43" s="47" t="str">
        <f t="shared" ca="1" si="0"/>
        <v/>
      </c>
      <c r="R43" s="20" t="str">
        <f>IF(M43="","",(COUNTA(M$20:$M43)))</f>
        <v/>
      </c>
      <c r="S43" s="45"/>
      <c r="U43" s="76"/>
      <c r="V43" s="51"/>
      <c r="W43" s="52">
        <f t="shared" si="1"/>
        <v>5</v>
      </c>
      <c r="X43" s="51"/>
      <c r="Y43" s="53">
        <v>7727272</v>
      </c>
      <c r="Z43" s="54">
        <f t="shared" ca="1" si="2"/>
        <v>44946.728414467594</v>
      </c>
      <c r="AA43" s="55">
        <f>IF(Y43="","",(COUNTA(Y$20:$Y43)))</f>
        <v>24</v>
      </c>
      <c r="AB43" s="2"/>
    </row>
    <row r="44" spans="8:28" ht="36.6" x14ac:dyDescent="0.65">
      <c r="H44" s="2"/>
      <c r="I44" s="14"/>
      <c r="J44" s="14"/>
      <c r="K44" s="15"/>
      <c r="L44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4" s="21"/>
      <c r="N44" s="15" t="str">
        <f>IF(טבלה22[[#This Row],[סכום עסקה]]="","",_xlfn.XLOOKUP(טבלה22[[#This Row],[סכום עסקה]],A:A,B:B,"שגיאה",0))</f>
        <v/>
      </c>
      <c r="O44" s="22"/>
      <c r="P44" s="23"/>
      <c r="Q44" s="47" t="str">
        <f t="shared" ca="1" si="0"/>
        <v/>
      </c>
      <c r="R44" s="20" t="str">
        <f>IF(M44="","",(COUNTA(M$20:$M44)))</f>
        <v/>
      </c>
      <c r="S44" s="45"/>
      <c r="U44" s="76"/>
      <c r="V44" s="51"/>
      <c r="W44" s="52">
        <f t="shared" si="1"/>
        <v>5</v>
      </c>
      <c r="X44" s="51"/>
      <c r="Y44" s="53">
        <v>7727272</v>
      </c>
      <c r="Z44" s="54">
        <f t="shared" ca="1" si="2"/>
        <v>44946.728414467594</v>
      </c>
      <c r="AA44" s="55">
        <f>IF(Y44="","",(COUNTA(Y$20:$Y44)))</f>
        <v>25</v>
      </c>
      <c r="AB44" s="2"/>
    </row>
    <row r="45" spans="8:28" ht="36.6" x14ac:dyDescent="0.65">
      <c r="H45" s="2"/>
      <c r="I45" s="14"/>
      <c r="J45" s="14"/>
      <c r="K45" s="15"/>
      <c r="L45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5" s="21"/>
      <c r="N45" s="15" t="str">
        <f>IF(טבלה22[[#This Row],[סכום עסקה]]="","",_xlfn.XLOOKUP(טבלה22[[#This Row],[סכום עסקה]],A:A,B:B,"שגיאה",0))</f>
        <v/>
      </c>
      <c r="O45" s="22"/>
      <c r="P45" s="23"/>
      <c r="Q45" s="47" t="str">
        <f t="shared" ca="1" si="0"/>
        <v/>
      </c>
      <c r="R45" s="20" t="str">
        <f>IF(M45="","",(COUNTA(M$20:$M45)))</f>
        <v/>
      </c>
      <c r="S45" s="45"/>
      <c r="U45" s="76"/>
      <c r="V45" s="51"/>
      <c r="W45" s="52">
        <f t="shared" si="1"/>
        <v>5</v>
      </c>
      <c r="X45" s="51"/>
      <c r="Y45" s="53">
        <v>7727272</v>
      </c>
      <c r="Z45" s="54">
        <f t="shared" ca="1" si="2"/>
        <v>44946.728414467594</v>
      </c>
      <c r="AA45" s="55">
        <f>IF(Y45="","",(COUNTA(Y$20:$Y45)))</f>
        <v>26</v>
      </c>
      <c r="AB45" s="2"/>
    </row>
    <row r="46" spans="8:28" ht="36.6" x14ac:dyDescent="0.65">
      <c r="H46" s="2"/>
      <c r="I46" s="14"/>
      <c r="J46" s="14"/>
      <c r="K46" s="15"/>
      <c r="L46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6" s="21"/>
      <c r="N46" s="15" t="str">
        <f>IF(טבלה22[[#This Row],[סכום עסקה]]="","",_xlfn.XLOOKUP(טבלה22[[#This Row],[סכום עסקה]],A:A,B:B,"שגיאה",0))</f>
        <v/>
      </c>
      <c r="O46" s="22"/>
      <c r="P46" s="23"/>
      <c r="Q46" s="47" t="str">
        <f t="shared" ca="1" si="0"/>
        <v/>
      </c>
      <c r="R46" s="20" t="str">
        <f>IF(M46="","",(COUNTA(M$20:$M46)))</f>
        <v/>
      </c>
      <c r="S46" s="45"/>
      <c r="U46" s="76"/>
      <c r="V46" s="51"/>
      <c r="W46" s="52">
        <f t="shared" si="1"/>
        <v>5</v>
      </c>
      <c r="X46" s="51"/>
      <c r="Y46" s="53">
        <v>7727272</v>
      </c>
      <c r="Z46" s="54">
        <f t="shared" ca="1" si="2"/>
        <v>44946.728441550928</v>
      </c>
      <c r="AA46" s="55">
        <f>IF(Y46="","",(COUNTA(Y$20:$Y46)))</f>
        <v>27</v>
      </c>
      <c r="AB46" s="2"/>
    </row>
    <row r="47" spans="8:28" ht="36.6" x14ac:dyDescent="0.65">
      <c r="H47" s="2"/>
      <c r="I47" s="14"/>
      <c r="J47" s="14"/>
      <c r="K47" s="15"/>
      <c r="L47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7" s="21"/>
      <c r="N47" s="15" t="str">
        <f>IF(טבלה22[[#This Row],[סכום עסקה]]="","",_xlfn.XLOOKUP(טבלה22[[#This Row],[סכום עסקה]],A:A,B:B,"שגיאה",0))</f>
        <v/>
      </c>
      <c r="O47" s="22"/>
      <c r="P47" s="23"/>
      <c r="Q47" s="47" t="str">
        <f t="shared" ca="1" si="0"/>
        <v/>
      </c>
      <c r="R47" s="20" t="str">
        <f>IF(M47="","",(COUNTA(M$20:$M47)))</f>
        <v/>
      </c>
      <c r="S47" s="45"/>
      <c r="U47" s="76"/>
      <c r="V47" s="51"/>
      <c r="W47" s="52">
        <f t="shared" si="1"/>
        <v>5</v>
      </c>
      <c r="X47" s="51"/>
      <c r="Y47" s="53">
        <v>7727272</v>
      </c>
      <c r="Z47" s="54">
        <f t="shared" ca="1" si="2"/>
        <v>44946.728441550928</v>
      </c>
      <c r="AA47" s="55">
        <f>IF(Y47="","",(COUNTA(Y$20:$Y47)))</f>
        <v>28</v>
      </c>
      <c r="AB47" s="2"/>
    </row>
    <row r="48" spans="8:28" ht="36.6" x14ac:dyDescent="0.65">
      <c r="H48" s="2"/>
      <c r="I48" s="14"/>
      <c r="J48" s="14"/>
      <c r="K48" s="15"/>
      <c r="L48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8" s="21"/>
      <c r="N48" s="15" t="str">
        <f>IF(טבלה22[[#This Row],[סכום עסקה]]="","",_xlfn.XLOOKUP(טבלה22[[#This Row],[סכום עסקה]],A:A,B:B,"שגיאה",0))</f>
        <v/>
      </c>
      <c r="O48" s="22"/>
      <c r="P48" s="23"/>
      <c r="Q48" s="47" t="str">
        <f t="shared" ca="1" si="0"/>
        <v/>
      </c>
      <c r="R48" s="20" t="str">
        <f>IF(M48="","",(COUNTA(M$20:$M48)))</f>
        <v/>
      </c>
      <c r="S48" s="45"/>
      <c r="U48" s="76"/>
      <c r="V48" s="51"/>
      <c r="W48" s="52">
        <f t="shared" si="1"/>
        <v>5</v>
      </c>
      <c r="X48" s="51"/>
      <c r="Y48" s="53">
        <v>7727272</v>
      </c>
      <c r="Z48" s="54">
        <f t="shared" ca="1" si="2"/>
        <v>44946.728441550928</v>
      </c>
      <c r="AA48" s="55">
        <f>IF(Y48="","",(COUNTA(Y$20:$Y48)))</f>
        <v>29</v>
      </c>
      <c r="AB48" s="2"/>
    </row>
    <row r="49" spans="8:28" ht="36.6" x14ac:dyDescent="0.65">
      <c r="H49" s="2"/>
      <c r="I49" s="14"/>
      <c r="J49" s="14"/>
      <c r="K49" s="15"/>
      <c r="L49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49" s="21"/>
      <c r="N49" s="15" t="str">
        <f>IF(טבלה22[[#This Row],[סכום עסקה]]="","",_xlfn.XLOOKUP(טבלה22[[#This Row],[סכום עסקה]],A:A,B:B,"שגיאה",0))</f>
        <v/>
      </c>
      <c r="O49" s="22"/>
      <c r="P49" s="23"/>
      <c r="Q49" s="47" t="str">
        <f t="shared" ca="1" si="0"/>
        <v/>
      </c>
      <c r="R49" s="20" t="str">
        <f>IF(M49="","",(COUNTA(M$20:$M49)))</f>
        <v/>
      </c>
      <c r="S49" s="45"/>
      <c r="U49" s="76"/>
      <c r="V49" s="51"/>
      <c r="W49" s="52">
        <f t="shared" si="1"/>
        <v>5</v>
      </c>
      <c r="X49" s="51"/>
      <c r="Y49" s="53">
        <v>7727272</v>
      </c>
      <c r="Z49" s="54">
        <f t="shared" ca="1" si="2"/>
        <v>44946.728441550928</v>
      </c>
      <c r="AA49" s="55">
        <f>IF(Y49="","",(COUNTA(Y$20:$Y49)))</f>
        <v>30</v>
      </c>
      <c r="AB49" s="2"/>
    </row>
    <row r="50" spans="8:28" ht="36.6" x14ac:dyDescent="0.65">
      <c r="H50" s="2"/>
      <c r="I50" s="14"/>
      <c r="J50" s="14"/>
      <c r="K50" s="15"/>
      <c r="L50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0" s="21"/>
      <c r="N50" s="15" t="str">
        <f>IF(טבלה22[[#This Row],[סכום עסקה]]="","",_xlfn.XLOOKUP(טבלה22[[#This Row],[סכום עסקה]],A:A,B:B,"שגיאה",0))</f>
        <v/>
      </c>
      <c r="O50" s="22"/>
      <c r="P50" s="23"/>
      <c r="Q50" s="47" t="str">
        <f t="shared" ca="1" si="0"/>
        <v/>
      </c>
      <c r="R50" s="20" t="str">
        <f>IF(M50="","",(COUNTA(M$20:$M50)))</f>
        <v/>
      </c>
      <c r="S50" s="45"/>
      <c r="U50" s="76"/>
      <c r="V50" s="51"/>
      <c r="W50" s="52">
        <f t="shared" si="1"/>
        <v>5</v>
      </c>
      <c r="X50" s="51"/>
      <c r="Y50" s="53">
        <v>7727272</v>
      </c>
      <c r="Z50" s="54">
        <f t="shared" ca="1" si="2"/>
        <v>44946.728465277774</v>
      </c>
      <c r="AA50" s="55">
        <f>IF(Y50="","",(COUNTA(Y$20:$Y50)))</f>
        <v>31</v>
      </c>
      <c r="AB50" s="2"/>
    </row>
    <row r="51" spans="8:28" ht="36.6" x14ac:dyDescent="0.65">
      <c r="H51" s="2"/>
      <c r="I51" s="14"/>
      <c r="J51" s="14"/>
      <c r="K51" s="15"/>
      <c r="L51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1" s="21"/>
      <c r="N51" s="15" t="str">
        <f>IF(טבלה22[[#This Row],[סכום עסקה]]="","",_xlfn.XLOOKUP(טבלה22[[#This Row],[סכום עסקה]],A:A,B:B,"שגיאה",0))</f>
        <v/>
      </c>
      <c r="O51" s="22"/>
      <c r="P51" s="23"/>
      <c r="Q51" s="47" t="str">
        <f t="shared" ca="1" si="0"/>
        <v/>
      </c>
      <c r="R51" s="20" t="str">
        <f>IF(M51="","",(COUNTA(M$20:$M51)))</f>
        <v/>
      </c>
      <c r="S51" s="45"/>
      <c r="U51" s="76"/>
      <c r="V51" s="51"/>
      <c r="W51" s="52">
        <f t="shared" si="1"/>
        <v>5</v>
      </c>
      <c r="X51" s="51"/>
      <c r="Y51" s="53">
        <v>7727272</v>
      </c>
      <c r="Z51" s="54">
        <f t="shared" ca="1" si="2"/>
        <v>44946.728465277774</v>
      </c>
      <c r="AA51" s="55">
        <f>IF(Y51="","",(COUNTA(Y$20:$Y51)))</f>
        <v>32</v>
      </c>
      <c r="AB51" s="2"/>
    </row>
    <row r="52" spans="8:28" ht="36.6" x14ac:dyDescent="0.65">
      <c r="H52" s="2"/>
      <c r="I52" s="14"/>
      <c r="J52" s="14"/>
      <c r="K52" s="15"/>
      <c r="L52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2" s="21"/>
      <c r="N52" s="15" t="str">
        <f>IF(טבלה22[[#This Row],[סכום עסקה]]="","",_xlfn.XLOOKUP(טבלה22[[#This Row],[סכום עסקה]],A:A,B:B,"שגיאה",0))</f>
        <v/>
      </c>
      <c r="O52" s="22"/>
      <c r="P52" s="23"/>
      <c r="Q52" s="47" t="str">
        <f t="shared" ca="1" si="0"/>
        <v/>
      </c>
      <c r="R52" s="20" t="str">
        <f>IF(M52="","",(COUNTA(M$20:$M52)))</f>
        <v/>
      </c>
      <c r="S52" s="45"/>
      <c r="U52" s="76"/>
      <c r="V52" s="51"/>
      <c r="W52" s="52">
        <f t="shared" si="1"/>
        <v>5</v>
      </c>
      <c r="X52" s="51"/>
      <c r="Y52" s="53">
        <v>7727272</v>
      </c>
      <c r="Z52" s="54">
        <f t="shared" ca="1" si="2"/>
        <v>44946.728465277774</v>
      </c>
      <c r="AA52" s="55">
        <f>IF(Y52="","",(COUNTA(Y$20:$Y52)))</f>
        <v>33</v>
      </c>
      <c r="AB52" s="2"/>
    </row>
    <row r="53" spans="8:28" ht="36.6" x14ac:dyDescent="0.65">
      <c r="H53" s="2"/>
      <c r="I53" s="14"/>
      <c r="J53" s="14"/>
      <c r="K53" s="15"/>
      <c r="L53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3" s="21"/>
      <c r="N53" s="15" t="str">
        <f>IF(טבלה22[[#This Row],[סכום עסקה]]="","",_xlfn.XLOOKUP(טבלה22[[#This Row],[סכום עסקה]],A:A,B:B,"שגיאה",0))</f>
        <v/>
      </c>
      <c r="O53" s="22"/>
      <c r="P53" s="23"/>
      <c r="Q53" s="47" t="str">
        <f t="shared" ca="1" si="0"/>
        <v/>
      </c>
      <c r="R53" s="20" t="str">
        <f>IF(M53="","",(COUNTA(M$20:$M53)))</f>
        <v/>
      </c>
      <c r="S53" s="45"/>
      <c r="U53" s="76"/>
      <c r="V53" s="51"/>
      <c r="W53" s="52">
        <f t="shared" si="1"/>
        <v>5</v>
      </c>
      <c r="X53" s="51"/>
      <c r="Y53" s="53">
        <v>7727272</v>
      </c>
      <c r="Z53" s="54">
        <f t="shared" ca="1" si="2"/>
        <v>44946.728494675925</v>
      </c>
      <c r="AA53" s="55">
        <f>IF(Y53="","",(COUNTA(Y$20:$Y53)))</f>
        <v>34</v>
      </c>
      <c r="AB53" s="2"/>
    </row>
    <row r="54" spans="8:28" ht="36.6" x14ac:dyDescent="0.65">
      <c r="H54" s="2"/>
      <c r="I54" s="14"/>
      <c r="J54" s="14"/>
      <c r="K54" s="15"/>
      <c r="L54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4" s="21"/>
      <c r="N54" s="15" t="str">
        <f>IF(טבלה22[[#This Row],[סכום עסקה]]="","",_xlfn.XLOOKUP(טבלה22[[#This Row],[סכום עסקה]],A:A,B:B,"שגיאה",0))</f>
        <v/>
      </c>
      <c r="O54" s="22"/>
      <c r="P54" s="23"/>
      <c r="Q54" s="47" t="str">
        <f t="shared" ca="1" si="0"/>
        <v/>
      </c>
      <c r="R54" s="20" t="str">
        <f>IF(M54="","",(COUNTA(M$20:$M54)))</f>
        <v/>
      </c>
      <c r="S54" s="45"/>
      <c r="U54" s="76"/>
      <c r="V54" s="51"/>
      <c r="W54" s="52">
        <f t="shared" si="1"/>
        <v>5</v>
      </c>
      <c r="X54" s="51"/>
      <c r="Y54" s="53">
        <v>7727272</v>
      </c>
      <c r="Z54" s="54">
        <f t="shared" ca="1" si="2"/>
        <v>44946.728494675925</v>
      </c>
      <c r="AA54" s="55">
        <f>IF(Y54="","",(COUNTA(Y$20:$Y54)))</f>
        <v>35</v>
      </c>
      <c r="AB54" s="2"/>
    </row>
    <row r="55" spans="8:28" ht="36.6" x14ac:dyDescent="0.65">
      <c r="H55" s="2"/>
      <c r="I55" s="14"/>
      <c r="J55" s="14"/>
      <c r="K55" s="15"/>
      <c r="L55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5" s="21"/>
      <c r="N55" s="15" t="str">
        <f>IF(טבלה22[[#This Row],[סכום עסקה]]="","",_xlfn.XLOOKUP(טבלה22[[#This Row],[סכום עסקה]],A:A,B:B,"שגיאה",0))</f>
        <v/>
      </c>
      <c r="O55" s="22"/>
      <c r="P55" s="23"/>
      <c r="Q55" s="47" t="str">
        <f t="shared" ca="1" si="0"/>
        <v/>
      </c>
      <c r="R55" s="20" t="str">
        <f>IF(M55="","",(COUNTA(M$20:$M55)))</f>
        <v/>
      </c>
      <c r="S55" s="45"/>
      <c r="U55" s="76"/>
      <c r="V55" s="51"/>
      <c r="W55" s="52">
        <f t="shared" si="1"/>
        <v>5</v>
      </c>
      <c r="X55" s="51"/>
      <c r="Y55" s="53">
        <v>7727272</v>
      </c>
      <c r="Z55" s="54">
        <f t="shared" ca="1" si="2"/>
        <v>44946.728494675925</v>
      </c>
      <c r="AA55" s="55">
        <f>IF(Y55="","",(COUNTA(Y$20:$Y55)))</f>
        <v>36</v>
      </c>
      <c r="AB55" s="2"/>
    </row>
    <row r="56" spans="8:28" ht="36.6" x14ac:dyDescent="0.65">
      <c r="H56" s="2"/>
      <c r="I56" s="14"/>
      <c r="J56" s="14"/>
      <c r="K56" s="15"/>
      <c r="L56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6" s="21"/>
      <c r="N56" s="15" t="str">
        <f>IF(טבלה22[[#This Row],[סכום עסקה]]="","",_xlfn.XLOOKUP(טבלה22[[#This Row],[סכום עסקה]],A:A,B:B,"שגיאה",0))</f>
        <v/>
      </c>
      <c r="O56" s="22"/>
      <c r="P56" s="23"/>
      <c r="Q56" s="47" t="str">
        <f t="shared" ca="1" si="0"/>
        <v/>
      </c>
      <c r="R56" s="20" t="str">
        <f>IF(M56="","",(COUNTA(M$20:$M56)))</f>
        <v/>
      </c>
      <c r="S56" s="45"/>
      <c r="U56" s="76"/>
      <c r="V56" s="51"/>
      <c r="W56" s="52">
        <f t="shared" si="1"/>
        <v>5</v>
      </c>
      <c r="X56" s="51"/>
      <c r="Y56" s="53">
        <v>7727272</v>
      </c>
      <c r="Z56" s="54">
        <f t="shared" ca="1" si="2"/>
        <v>44946.72851724537</v>
      </c>
      <c r="AA56" s="55">
        <f>IF(Y56="","",(COUNTA(Y$20:$Y56)))</f>
        <v>37</v>
      </c>
      <c r="AB56" s="2"/>
    </row>
    <row r="57" spans="8:28" ht="36.6" x14ac:dyDescent="0.65">
      <c r="H57" s="2"/>
      <c r="I57" s="14"/>
      <c r="J57" s="14"/>
      <c r="K57" s="15"/>
      <c r="L57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7" s="21"/>
      <c r="N57" s="15" t="str">
        <f>IF(טבלה22[[#This Row],[סכום עסקה]]="","",_xlfn.XLOOKUP(טבלה22[[#This Row],[סכום עסקה]],A:A,B:B,"שגיאה",0))</f>
        <v/>
      </c>
      <c r="O57" s="22"/>
      <c r="P57" s="23"/>
      <c r="Q57" s="47" t="str">
        <f t="shared" ca="1" si="0"/>
        <v/>
      </c>
      <c r="R57" s="20" t="str">
        <f>IF(M57="","",(COUNTA(M$20:$M57)))</f>
        <v/>
      </c>
      <c r="S57" s="45"/>
      <c r="U57" s="76"/>
      <c r="V57" s="51"/>
      <c r="W57" s="52">
        <f t="shared" si="1"/>
        <v>5</v>
      </c>
      <c r="X57" s="51"/>
      <c r="Y57" s="53">
        <v>7727272</v>
      </c>
      <c r="Z57" s="54">
        <f t="shared" ca="1" si="2"/>
        <v>44946.72851724537</v>
      </c>
      <c r="AA57" s="55">
        <f>IF(Y57="","",(COUNTA(Y$20:$Y57)))</f>
        <v>38</v>
      </c>
      <c r="AB57" s="2"/>
    </row>
    <row r="58" spans="8:28" ht="36.6" x14ac:dyDescent="0.65">
      <c r="H58" s="2"/>
      <c r="I58" s="14"/>
      <c r="J58" s="14"/>
      <c r="K58" s="15"/>
      <c r="L58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8" s="21"/>
      <c r="N58" s="15" t="str">
        <f>IF(טבלה22[[#This Row],[סכום עסקה]]="","",_xlfn.XLOOKUP(טבלה22[[#This Row],[סכום עסקה]],A:A,B:B,"שגיאה",0))</f>
        <v/>
      </c>
      <c r="O58" s="22"/>
      <c r="P58" s="23"/>
      <c r="Q58" s="47" t="str">
        <f t="shared" ca="1" si="0"/>
        <v/>
      </c>
      <c r="R58" s="20" t="str">
        <f>IF(M58="","",(COUNTA(M$20:$M58)))</f>
        <v/>
      </c>
      <c r="S58" s="45"/>
      <c r="U58" s="76"/>
      <c r="V58" s="51"/>
      <c r="W58" s="52">
        <f t="shared" si="1"/>
        <v>5</v>
      </c>
      <c r="X58" s="51"/>
      <c r="Y58" s="53">
        <v>7727272</v>
      </c>
      <c r="Z58" s="54">
        <f t="shared" ca="1" si="2"/>
        <v>44946.728542476849</v>
      </c>
      <c r="AA58" s="55">
        <f>IF(Y58="","",(COUNTA(Y$20:$Y58)))</f>
        <v>39</v>
      </c>
      <c r="AB58" s="2"/>
    </row>
    <row r="59" spans="8:28" ht="36.6" x14ac:dyDescent="0.65">
      <c r="H59" s="2"/>
      <c r="I59" s="14"/>
      <c r="J59" s="14"/>
      <c r="K59" s="15"/>
      <c r="L59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59" s="21"/>
      <c r="N59" s="15" t="str">
        <f>IF(טבלה22[[#This Row],[סכום עסקה]]="","",_xlfn.XLOOKUP(טבלה22[[#This Row],[סכום עסקה]],A:A,B:B,"שגיאה",0))</f>
        <v/>
      </c>
      <c r="O59" s="22"/>
      <c r="P59" s="23"/>
      <c r="Q59" s="47" t="str">
        <f t="shared" ca="1" si="0"/>
        <v/>
      </c>
      <c r="R59" s="20" t="str">
        <f>IF(M59="","",(COUNTA(M$20:$M59)))</f>
        <v/>
      </c>
      <c r="S59" s="45"/>
      <c r="U59" s="76"/>
      <c r="V59" s="51"/>
      <c r="W59" s="52">
        <f t="shared" si="1"/>
        <v>5</v>
      </c>
      <c r="X59" s="51"/>
      <c r="Y59" s="53">
        <v>7727272</v>
      </c>
      <c r="Z59" s="54">
        <f t="shared" ca="1" si="2"/>
        <v>44946.728542476849</v>
      </c>
      <c r="AA59" s="55">
        <f>IF(Y59="","",(COUNTA(Y$20:$Y59)))</f>
        <v>40</v>
      </c>
      <c r="AB59" s="2"/>
    </row>
    <row r="60" spans="8:28" ht="36.6" x14ac:dyDescent="0.65">
      <c r="H60" s="2"/>
      <c r="I60" s="14"/>
      <c r="J60" s="14"/>
      <c r="K60" s="15"/>
      <c r="L60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0" s="21"/>
      <c r="N60" s="15" t="str">
        <f>IF(טבלה22[[#This Row],[סכום עסקה]]="","",_xlfn.XLOOKUP(טבלה22[[#This Row],[סכום עסקה]],A:A,B:B,"שגיאה",0))</f>
        <v/>
      </c>
      <c r="O60" s="22"/>
      <c r="P60" s="23"/>
      <c r="Q60" s="47" t="str">
        <f t="shared" ca="1" si="0"/>
        <v/>
      </c>
      <c r="R60" s="20" t="str">
        <f>IF(M60="","",(COUNTA(M$20:$M60)))</f>
        <v/>
      </c>
      <c r="S60" s="45"/>
      <c r="U60" s="76"/>
      <c r="V60" s="51"/>
      <c r="W60" s="52">
        <f t="shared" si="1"/>
        <v>5</v>
      </c>
      <c r="X60" s="51"/>
      <c r="Y60" s="53">
        <v>7727272</v>
      </c>
      <c r="Z60" s="54">
        <f t="shared" ca="1" si="2"/>
        <v>44946.728578703704</v>
      </c>
      <c r="AA60" s="55">
        <f>IF(Y60="","",(COUNTA(Y$20:$Y60)))</f>
        <v>41</v>
      </c>
      <c r="AB60" s="2"/>
    </row>
    <row r="61" spans="8:28" ht="36.6" x14ac:dyDescent="0.65">
      <c r="H61" s="2"/>
      <c r="I61" s="14"/>
      <c r="J61" s="14"/>
      <c r="K61" s="15"/>
      <c r="L61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1" s="21"/>
      <c r="N61" s="15" t="str">
        <f>IF(טבלה22[[#This Row],[סכום עסקה]]="","",_xlfn.XLOOKUP(טבלה22[[#This Row],[סכום עסקה]],A:A,B:B,"שגיאה",0))</f>
        <v/>
      </c>
      <c r="O61" s="22"/>
      <c r="P61" s="23"/>
      <c r="Q61" s="47" t="str">
        <f t="shared" ca="1" si="0"/>
        <v/>
      </c>
      <c r="R61" s="20" t="str">
        <f>IF(M61="","",(COUNTA(M$20:$M61)))</f>
        <v/>
      </c>
      <c r="S61" s="45"/>
      <c r="U61" s="76"/>
      <c r="V61" s="51"/>
      <c r="W61" s="52">
        <f t="shared" si="1"/>
        <v>5</v>
      </c>
      <c r="X61" s="51"/>
      <c r="Y61" s="53">
        <v>7727272</v>
      </c>
      <c r="Z61" s="54">
        <f t="shared" ca="1" si="2"/>
        <v>44946.728578703704</v>
      </c>
      <c r="AA61" s="55">
        <f>IF(Y61="","",(COUNTA(Y$20:$Y61)))</f>
        <v>42</v>
      </c>
      <c r="AB61" s="2"/>
    </row>
    <row r="62" spans="8:28" ht="36.6" x14ac:dyDescent="0.65">
      <c r="H62" s="2"/>
      <c r="I62" s="14"/>
      <c r="J62" s="14"/>
      <c r="K62" s="15"/>
      <c r="L62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2" s="21"/>
      <c r="N62" s="15" t="str">
        <f>IF(טבלה22[[#This Row],[סכום עסקה]]="","",_xlfn.XLOOKUP(טבלה22[[#This Row],[סכום עסקה]],A:A,B:B,"שגיאה",0))</f>
        <v/>
      </c>
      <c r="O62" s="22"/>
      <c r="P62" s="23"/>
      <c r="Q62" s="47" t="str">
        <f t="shared" ca="1" si="0"/>
        <v/>
      </c>
      <c r="R62" s="20" t="str">
        <f>IF(M62="","",(COUNTA(M$20:$M62)))</f>
        <v/>
      </c>
      <c r="S62" s="45"/>
      <c r="U62" s="76"/>
      <c r="V62" s="51"/>
      <c r="W62" s="52">
        <f t="shared" si="1"/>
        <v>5</v>
      </c>
      <c r="X62" s="51"/>
      <c r="Y62" s="53">
        <v>7727272</v>
      </c>
      <c r="Z62" s="54">
        <f t="shared" ca="1" si="2"/>
        <v>44946.728578703704</v>
      </c>
      <c r="AA62" s="55">
        <f>IF(Y62="","",(COUNTA(Y$20:$Y62)))</f>
        <v>43</v>
      </c>
      <c r="AB62" s="2"/>
    </row>
    <row r="63" spans="8:28" ht="36.6" x14ac:dyDescent="0.65">
      <c r="H63" s="2"/>
      <c r="I63" s="14"/>
      <c r="J63" s="14"/>
      <c r="K63" s="15"/>
      <c r="L63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3" s="21"/>
      <c r="N63" s="15" t="str">
        <f>IF(טבלה22[[#This Row],[סכום עסקה]]="","",_xlfn.XLOOKUP(טבלה22[[#This Row],[סכום עסקה]],A:A,B:B,"שגיאה",0))</f>
        <v/>
      </c>
      <c r="O63" s="22"/>
      <c r="P63" s="23"/>
      <c r="Q63" s="47" t="str">
        <f t="shared" ca="1" si="0"/>
        <v/>
      </c>
      <c r="R63" s="20" t="str">
        <f>IF(M63="","",(COUNTA(M$20:$M63)))</f>
        <v/>
      </c>
      <c r="S63" s="45"/>
      <c r="U63" s="76"/>
      <c r="V63" s="51"/>
      <c r="W63" s="52">
        <f t="shared" si="1"/>
        <v>5</v>
      </c>
      <c r="X63" s="51"/>
      <c r="Y63" s="53">
        <v>7727272</v>
      </c>
      <c r="Z63" s="54">
        <f t="shared" ca="1" si="2"/>
        <v>44946.728578703704</v>
      </c>
      <c r="AA63" s="55">
        <f>IF(Y63="","",(COUNTA(Y$20:$Y63)))</f>
        <v>44</v>
      </c>
      <c r="AB63" s="2"/>
    </row>
    <row r="64" spans="8:28" ht="36.6" x14ac:dyDescent="0.65">
      <c r="H64" s="2"/>
      <c r="I64" s="14"/>
      <c r="J64" s="14"/>
      <c r="K64" s="15"/>
      <c r="L64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4" s="21"/>
      <c r="N64" s="15" t="str">
        <f>IF(טבלה22[[#This Row],[סכום עסקה]]="","",_xlfn.XLOOKUP(טבלה22[[#This Row],[סכום עסקה]],A:A,B:B,"שגיאה",0))</f>
        <v/>
      </c>
      <c r="O64" s="22"/>
      <c r="P64" s="23"/>
      <c r="Q64" s="47" t="str">
        <f t="shared" ca="1" si="0"/>
        <v/>
      </c>
      <c r="R64" s="20" t="str">
        <f>IF(M64="","",(COUNTA(M$20:$M64)))</f>
        <v/>
      </c>
      <c r="S64" s="45"/>
      <c r="U64" s="76"/>
      <c r="V64" s="51"/>
      <c r="W64" s="52">
        <f t="shared" si="1"/>
        <v>5</v>
      </c>
      <c r="X64" s="51"/>
      <c r="Y64" s="53">
        <v>7727272</v>
      </c>
      <c r="Z64" s="54">
        <f t="shared" ca="1" si="2"/>
        <v>44946.728613541665</v>
      </c>
      <c r="AA64" s="55">
        <f>IF(Y64="","",(COUNTA(Y$20:$Y64)))</f>
        <v>45</v>
      </c>
      <c r="AB64" s="2"/>
    </row>
    <row r="65" spans="8:28" ht="36.6" x14ac:dyDescent="0.65">
      <c r="H65" s="2"/>
      <c r="I65" s="14"/>
      <c r="J65" s="14"/>
      <c r="K65" s="15"/>
      <c r="L65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5" s="21"/>
      <c r="N65" s="15" t="str">
        <f>IF(טבלה22[[#This Row],[סכום עסקה]]="","",_xlfn.XLOOKUP(טבלה22[[#This Row],[סכום עסקה]],A:A,B:B,"שגיאה",0))</f>
        <v/>
      </c>
      <c r="O65" s="22"/>
      <c r="P65" s="23"/>
      <c r="Q65" s="47" t="str">
        <f t="shared" ca="1" si="0"/>
        <v/>
      </c>
      <c r="R65" s="20" t="str">
        <f>IF(M65="","",(COUNTA(M$20:$M65)))</f>
        <v/>
      </c>
      <c r="S65" s="45"/>
      <c r="U65" s="76"/>
      <c r="V65" s="51"/>
      <c r="W65" s="52">
        <f t="shared" si="1"/>
        <v>5</v>
      </c>
      <c r="X65" s="51"/>
      <c r="Y65" s="53">
        <v>7727272</v>
      </c>
      <c r="Z65" s="54">
        <f t="shared" ca="1" si="2"/>
        <v>44946.728613541665</v>
      </c>
      <c r="AA65" s="55">
        <f>IF(Y65="","",(COUNTA(Y$20:$Y65)))</f>
        <v>46</v>
      </c>
      <c r="AB65" s="2"/>
    </row>
    <row r="66" spans="8:28" ht="36.6" x14ac:dyDescent="0.65">
      <c r="H66" s="2"/>
      <c r="I66" s="14"/>
      <c r="J66" s="14"/>
      <c r="K66" s="15"/>
      <c r="L66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6" s="21"/>
      <c r="N66" s="15" t="str">
        <f>IF(טבלה22[[#This Row],[סכום עסקה]]="","",_xlfn.XLOOKUP(טבלה22[[#This Row],[סכום עסקה]],A:A,B:B,"שגיאה",0))</f>
        <v/>
      </c>
      <c r="O66" s="22"/>
      <c r="P66" s="23"/>
      <c r="Q66" s="47" t="str">
        <f t="shared" ca="1" si="0"/>
        <v/>
      </c>
      <c r="R66" s="20" t="str">
        <f>IF(M66="","",(COUNTA(M$20:$M66)))</f>
        <v/>
      </c>
      <c r="S66" s="45"/>
      <c r="U66" s="76"/>
      <c r="V66" s="51"/>
      <c r="W66" s="52">
        <f t="shared" si="1"/>
        <v>5</v>
      </c>
      <c r="X66" s="51"/>
      <c r="Y66" s="53">
        <v>7727272</v>
      </c>
      <c r="Z66" s="54">
        <f t="shared" ca="1" si="2"/>
        <v>44946.728613541665</v>
      </c>
      <c r="AA66" s="55">
        <f>IF(Y66="","",(COUNTA(Y$20:$Y66)))</f>
        <v>47</v>
      </c>
      <c r="AB66" s="2"/>
    </row>
    <row r="67" spans="8:28" ht="36.6" x14ac:dyDescent="0.65">
      <c r="H67" s="2"/>
      <c r="I67" s="14"/>
      <c r="J67" s="14"/>
      <c r="K67" s="15"/>
      <c r="L67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7" s="21"/>
      <c r="N67" s="15" t="str">
        <f>IF(טבלה22[[#This Row],[סכום עסקה]]="","",_xlfn.XLOOKUP(טבלה22[[#This Row],[סכום עסקה]],A:A,B:B,"שגיאה",0))</f>
        <v/>
      </c>
      <c r="O67" s="22"/>
      <c r="P67" s="23"/>
      <c r="Q67" s="47" t="str">
        <f t="shared" ca="1" si="0"/>
        <v/>
      </c>
      <c r="R67" s="20" t="str">
        <f>IF(M67="","",(COUNTA(M$20:$M67)))</f>
        <v/>
      </c>
      <c r="S67" s="45"/>
      <c r="U67" s="76"/>
      <c r="V67" s="51"/>
      <c r="W67" s="52">
        <f t="shared" si="1"/>
        <v>5</v>
      </c>
      <c r="X67" s="51"/>
      <c r="Y67" s="53">
        <v>7727272</v>
      </c>
      <c r="Z67" s="54">
        <f t="shared" ca="1" si="2"/>
        <v>44946.728613541665</v>
      </c>
      <c r="AA67" s="55">
        <f>IF(Y67="","",(COUNTA(Y$20:$Y67)))</f>
        <v>48</v>
      </c>
      <c r="AB67" s="2"/>
    </row>
    <row r="68" spans="8:28" ht="36.6" x14ac:dyDescent="0.65">
      <c r="H68" s="2"/>
      <c r="I68" s="14"/>
      <c r="J68" s="14"/>
      <c r="K68" s="15"/>
      <c r="L68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8" s="21"/>
      <c r="N68" s="15" t="str">
        <f>IF(טבלה22[[#This Row],[סכום עסקה]]="","",_xlfn.XLOOKUP(טבלה22[[#This Row],[סכום עסקה]],A:A,B:B,"שגיאה",0))</f>
        <v/>
      </c>
      <c r="O68" s="22"/>
      <c r="P68" s="23"/>
      <c r="Q68" s="47" t="str">
        <f t="shared" ca="1" si="0"/>
        <v/>
      </c>
      <c r="R68" s="20" t="str">
        <f>IF(M68="","",(COUNTA(M$20:$M68)))</f>
        <v/>
      </c>
      <c r="S68" s="45"/>
      <c r="U68" s="76"/>
      <c r="V68" s="51"/>
      <c r="W68" s="52">
        <f t="shared" si="1"/>
        <v>5</v>
      </c>
      <c r="X68" s="51"/>
      <c r="Y68" s="53">
        <v>7727272</v>
      </c>
      <c r="Z68" s="54">
        <f t="shared" ca="1" si="2"/>
        <v>44946.72864050926</v>
      </c>
      <c r="AA68" s="55">
        <f>IF(Y68="","",(COUNTA(Y$20:$Y68)))</f>
        <v>49</v>
      </c>
      <c r="AB68" s="2"/>
    </row>
    <row r="69" spans="8:28" ht="34.799999999999997" customHeight="1" x14ac:dyDescent="0.65">
      <c r="H69" s="2"/>
      <c r="I69" s="14"/>
      <c r="J69" s="14"/>
      <c r="K69" s="15"/>
      <c r="L69" s="16" t="str">
        <f>IF(טבלה22[[#This Row],[סכום עסקה]]="","",IF(טבלה22[[#This Row],[הערות]]="עמלה כפולה",IF(טבלה22[[#This Row],[אופן תשלום]]="",_xlfn.XLOOKUP(טבלה22[[#This Row],[סכום עסקה]],A:A,C:C,"",0),_xlfn.XLOOKUP(טבלה22[[#This Row],[סכום עסקה]],A:A,C:C,"",0)*0.5)*2,IF(טבלה22[[#This Row],[אופן תשלום]]="",_xlfn.XLOOKUP(טבלה22[[#This Row],[סכום עסקה]],A:A,C:C,"",0),_xlfn.XLOOKUP(טבלה22[[#This Row],[סכום עסקה]],A:A,C:C,"",0)*0.5)))</f>
        <v/>
      </c>
      <c r="M69" s="21"/>
      <c r="N69" s="15" t="str">
        <f>IF(טבלה22[[#This Row],[סכום עסקה]]="","",_xlfn.XLOOKUP(טבלה22[[#This Row],[סכום עסקה]],A:A,B:B,"שגיאה",0))</f>
        <v/>
      </c>
      <c r="O69" s="22"/>
      <c r="P69" s="23"/>
      <c r="Q69" s="47" t="str">
        <f t="shared" ca="1" si="0"/>
        <v/>
      </c>
      <c r="R69" s="20" t="str">
        <f>IF(M69="","",(COUNTA(M$20:$M69)))</f>
        <v/>
      </c>
      <c r="S69" s="45"/>
      <c r="U69" s="76"/>
      <c r="V69" s="51"/>
      <c r="W69" s="52">
        <f t="shared" si="1"/>
        <v>5</v>
      </c>
      <c r="X69" s="51"/>
      <c r="Y69" s="53">
        <v>7727272</v>
      </c>
      <c r="Z69" s="54">
        <f t="shared" ca="1" si="2"/>
        <v>44946.72864050926</v>
      </c>
      <c r="AA69" s="55">
        <f>IF(Y69="","",(COUNTA(Y$20:$Y69)))</f>
        <v>50</v>
      </c>
      <c r="AB69" s="2"/>
    </row>
    <row r="70" spans="8:28" ht="35.4" customHeight="1" x14ac:dyDescent="0.65">
      <c r="H70" s="2"/>
      <c r="I70" s="2"/>
      <c r="J70" s="2"/>
      <c r="K70" s="2"/>
      <c r="L70" s="2"/>
      <c r="M70" s="2"/>
      <c r="N70" s="2"/>
      <c r="O70" s="2"/>
      <c r="P70" s="2"/>
      <c r="Q70" s="2"/>
      <c r="R70" s="76"/>
      <c r="S70" s="76"/>
      <c r="U70" s="76"/>
      <c r="V70" s="51"/>
      <c r="W70" s="52">
        <f t="shared" si="1"/>
        <v>5</v>
      </c>
      <c r="X70" s="51"/>
      <c r="Y70" s="53">
        <v>7727272</v>
      </c>
      <c r="Z70" s="54">
        <f t="shared" ca="1" si="2"/>
        <v>44946.72864050926</v>
      </c>
      <c r="AA70" s="55">
        <f>IF(Y70="","",(COUNTA(Y$20:$Y70)))</f>
        <v>51</v>
      </c>
      <c r="AB70" s="2"/>
    </row>
    <row r="71" spans="8:28" ht="33.6" x14ac:dyDescent="0.65">
      <c r="U71" s="76"/>
      <c r="V71" s="51"/>
      <c r="W71" s="52">
        <f t="shared" si="1"/>
        <v>5</v>
      </c>
      <c r="X71" s="51"/>
      <c r="Y71" s="53">
        <v>7727272</v>
      </c>
      <c r="Z71" s="54">
        <f t="shared" ca="1" si="2"/>
        <v>44946.72866458333</v>
      </c>
      <c r="AA71" s="55">
        <f>IF(Y71="","",(COUNTA(Y$20:$Y71)))</f>
        <v>52</v>
      </c>
      <c r="AB71" s="2"/>
    </row>
    <row r="72" spans="8:28" ht="33.6" x14ac:dyDescent="0.65">
      <c r="U72" s="76"/>
      <c r="V72" s="51"/>
      <c r="W72" s="52">
        <f t="shared" si="1"/>
        <v>5</v>
      </c>
      <c r="X72" s="51"/>
      <c r="Y72" s="53">
        <v>7727272</v>
      </c>
      <c r="Z72" s="54">
        <f t="shared" ca="1" si="2"/>
        <v>44946.72866458333</v>
      </c>
      <c r="AA72" s="55">
        <f>IF(Y72="","",(COUNTA(Y$20:$Y72)))</f>
        <v>53</v>
      </c>
      <c r="AB72" s="2"/>
    </row>
    <row r="73" spans="8:28" ht="33.6" x14ac:dyDescent="0.65">
      <c r="U73" s="76"/>
      <c r="V73" s="51"/>
      <c r="W73" s="52">
        <f t="shared" si="1"/>
        <v>5</v>
      </c>
      <c r="X73" s="51"/>
      <c r="Y73" s="53">
        <v>7727272</v>
      </c>
      <c r="Z73" s="54">
        <f t="shared" ca="1" si="2"/>
        <v>44946.72866458333</v>
      </c>
      <c r="AA73" s="55">
        <f>IF(Y73="","",(COUNTA(Y$20:$Y73)))</f>
        <v>54</v>
      </c>
      <c r="AB73" s="2"/>
    </row>
    <row r="74" spans="8:28" ht="33.6" x14ac:dyDescent="0.65">
      <c r="U74" s="76"/>
      <c r="V74" s="51"/>
      <c r="W74" s="52">
        <f t="shared" si="1"/>
        <v>5</v>
      </c>
      <c r="X74" s="51"/>
      <c r="Y74" s="53">
        <v>494949</v>
      </c>
      <c r="Z74" s="54">
        <f t="shared" ca="1" si="2"/>
        <v>44950.859071180559</v>
      </c>
      <c r="AA74" s="55">
        <f>IF(Y74="","",(COUNTA(Y$20:$Y74)))</f>
        <v>55</v>
      </c>
      <c r="AB74" s="2"/>
    </row>
    <row r="75" spans="8:28" ht="33.6" x14ac:dyDescent="0.65">
      <c r="U75" s="76"/>
      <c r="V75" s="51"/>
      <c r="W75" s="52">
        <f t="shared" si="1"/>
        <v>5</v>
      </c>
      <c r="X75" s="51"/>
      <c r="Y75" s="53">
        <v>516611</v>
      </c>
      <c r="Z75" s="54">
        <f t="shared" ca="1" si="2"/>
        <v>44950.859096759261</v>
      </c>
      <c r="AA75" s="55">
        <f>IF(Y75="","",(COUNTA(Y$20:$Y75)))</f>
        <v>56</v>
      </c>
      <c r="AB75" s="2"/>
    </row>
    <row r="76" spans="8:28" ht="33.6" x14ac:dyDescent="0.65">
      <c r="U76" s="76"/>
      <c r="V76" s="51"/>
      <c r="W76" s="52">
        <f t="shared" si="1"/>
        <v>5</v>
      </c>
      <c r="X76" s="51"/>
      <c r="Y76" s="53">
        <v>6161661</v>
      </c>
      <c r="Z76" s="54">
        <f t="shared" ca="1" si="2"/>
        <v>44950.859117476852</v>
      </c>
      <c r="AA76" s="55">
        <f>IF(Y76="","",(COUNTA(Y$20:$Y76)))</f>
        <v>57</v>
      </c>
      <c r="AB76" s="2"/>
    </row>
    <row r="77" spans="8:28" ht="33.6" x14ac:dyDescent="0.65">
      <c r="U77" s="76"/>
      <c r="V77" s="51"/>
      <c r="W77" s="52">
        <f t="shared" si="1"/>
        <v>5</v>
      </c>
      <c r="X77" s="51"/>
      <c r="Y77" s="53">
        <v>6161666</v>
      </c>
      <c r="Z77" s="54">
        <f t="shared" ca="1" si="2"/>
        <v>44950.859149768519</v>
      </c>
      <c r="AA77" s="55">
        <f>IF(Y77="","",(COUNTA(Y$20:$Y77)))</f>
        <v>58</v>
      </c>
      <c r="AB77" s="2"/>
    </row>
    <row r="78" spans="8:28" ht="33.6" x14ac:dyDescent="0.65">
      <c r="U78" s="76"/>
      <c r="V78" s="51"/>
      <c r="W78" s="52">
        <f t="shared" si="1"/>
        <v>5</v>
      </c>
      <c r="X78" s="51"/>
      <c r="Y78" s="53">
        <v>6161616</v>
      </c>
      <c r="Z78" s="54">
        <f t="shared" ca="1" si="2"/>
        <v>44950.85917152778</v>
      </c>
      <c r="AA78" s="55">
        <f>IF(Y78="","",(COUNTA(Y$20:$Y78)))</f>
        <v>59</v>
      </c>
      <c r="AB78" s="2"/>
    </row>
    <row r="79" spans="8:28" ht="33.6" x14ac:dyDescent="0.65">
      <c r="U79" s="76"/>
      <c r="V79" s="51"/>
      <c r="W79" s="52">
        <f t="shared" si="1"/>
        <v>5</v>
      </c>
      <c r="X79" s="51"/>
      <c r="Y79" s="53">
        <v>616661</v>
      </c>
      <c r="Z79" s="54">
        <f t="shared" ca="1" si="2"/>
        <v>44950.859188773145</v>
      </c>
      <c r="AA79" s="55">
        <f>IF(Y79="","",(COUNTA(Y$20:$Y79)))</f>
        <v>60</v>
      </c>
      <c r="AB79" s="2"/>
    </row>
    <row r="80" spans="8:28" ht="33.6" x14ac:dyDescent="0.65">
      <c r="U80" s="76"/>
      <c r="V80" s="51"/>
      <c r="W80" s="52">
        <f t="shared" si="1"/>
        <v>5</v>
      </c>
      <c r="X80" s="51"/>
      <c r="Y80" s="53">
        <v>6161616</v>
      </c>
      <c r="Z80" s="54">
        <f t="shared" ca="1" si="2"/>
        <v>44950.859204976849</v>
      </c>
      <c r="AA80" s="55">
        <f>IF(Y80="","",(COUNTA(Y$20:$Y80)))</f>
        <v>61</v>
      </c>
      <c r="AB80" s="2"/>
    </row>
    <row r="81" spans="1:28" ht="33.6" x14ac:dyDescent="0.65">
      <c r="U81" s="76"/>
      <c r="V81" s="51"/>
      <c r="W81" s="52">
        <f t="shared" si="1"/>
        <v>5</v>
      </c>
      <c r="X81" s="51"/>
      <c r="Y81" s="53">
        <v>6261616</v>
      </c>
      <c r="Z81" s="54">
        <f t="shared" ca="1" si="2"/>
        <v>44951.779343055554</v>
      </c>
      <c r="AA81" s="55">
        <f>IF(Y81="","",(COUNTA(Y$20:$Y81)))</f>
        <v>62</v>
      </c>
      <c r="AB81" s="2"/>
    </row>
    <row r="82" spans="1:28" ht="33.6" x14ac:dyDescent="0.65">
      <c r="U82" s="76"/>
      <c r="V82" s="51"/>
      <c r="W82" s="52">
        <f xml:space="preserve"> IF(Y82 &lt;&gt; "", 5,"")</f>
        <v>5</v>
      </c>
      <c r="X82" s="51"/>
      <c r="Y82" s="53">
        <v>16161661</v>
      </c>
      <c r="Z82" s="54">
        <f t="shared" ca="1" si="2"/>
        <v>44951.779358912034</v>
      </c>
      <c r="AA82" s="55">
        <f>IF(Y82="","",(COUNTA(Y$20:$Y82)))</f>
        <v>63</v>
      </c>
      <c r="AB82" s="2"/>
    </row>
    <row r="83" spans="1:28" ht="33.6" x14ac:dyDescent="0.65">
      <c r="U83" s="76"/>
      <c r="V83" s="51"/>
      <c r="W83" s="52">
        <f t="shared" si="1"/>
        <v>5</v>
      </c>
      <c r="X83" s="51"/>
      <c r="Y83" s="53">
        <v>616161616</v>
      </c>
      <c r="Z83" s="54">
        <f t="shared" ca="1" si="2"/>
        <v>44951.779371875004</v>
      </c>
      <c r="AA83" s="55">
        <f>IF(Y83="","",(COUNTA(Y$20:$Y83)))</f>
        <v>64</v>
      </c>
      <c r="AB83" s="2"/>
    </row>
    <row r="84" spans="1:28" ht="33.6" x14ac:dyDescent="0.65">
      <c r="U84" s="76"/>
      <c r="V84" s="51"/>
      <c r="W84" s="52">
        <f t="shared" si="1"/>
        <v>5</v>
      </c>
      <c r="X84" s="51"/>
      <c r="Y84" s="53">
        <v>161616616</v>
      </c>
      <c r="Z84" s="54">
        <f t="shared" ca="1" si="2"/>
        <v>44951.779387499999</v>
      </c>
      <c r="AA84" s="55">
        <f>IF(Y84="","",(COUNTA(Y$20:$Y84)))</f>
        <v>65</v>
      </c>
      <c r="AB84" s="2"/>
    </row>
    <row r="85" spans="1:28" ht="33.6" x14ac:dyDescent="0.65">
      <c r="U85" s="76"/>
      <c r="V85" s="51"/>
      <c r="W85" s="52">
        <f t="shared" ref="W85:W148" si="3" xml:space="preserve"> IF(Y85 &lt;&gt; "", 5,"")</f>
        <v>5</v>
      </c>
      <c r="X85" s="51"/>
      <c r="Y85" s="53">
        <v>1616116</v>
      </c>
      <c r="Z85" s="54">
        <f t="shared" ref="Z85:Z115" ca="1" si="4" xml:space="preserve"> IF(Y85 &lt;&gt; "", IF( Z85 = "", NOW(), Z85),"")</f>
        <v>44951.779402083332</v>
      </c>
      <c r="AA85" s="55">
        <f>IF(Y85="","",(COUNTA(Y$20:$Y85)))</f>
        <v>66</v>
      </c>
      <c r="AB85" s="2"/>
    </row>
    <row r="86" spans="1:28" ht="33.6" x14ac:dyDescent="0.65">
      <c r="U86" s="76"/>
      <c r="V86" s="51"/>
      <c r="W86" s="52">
        <f t="shared" si="3"/>
        <v>5</v>
      </c>
      <c r="X86" s="51"/>
      <c r="Y86" s="53">
        <v>61616116</v>
      </c>
      <c r="Z86" s="54">
        <f t="shared" ca="1" si="4"/>
        <v>44951.779413888886</v>
      </c>
      <c r="AA86" s="55">
        <f>IF(Y86="","",(COUNTA(Y$20:$Y86)))</f>
        <v>67</v>
      </c>
      <c r="AB86" s="2"/>
    </row>
    <row r="87" spans="1:28" ht="33.6" x14ac:dyDescent="0.65">
      <c r="U87" s="76"/>
      <c r="V87" s="51"/>
      <c r="W87" s="52">
        <f t="shared" si="3"/>
        <v>5</v>
      </c>
      <c r="X87" s="51"/>
      <c r="Y87" s="53">
        <v>61616161</v>
      </c>
      <c r="Z87" s="54">
        <f t="shared" ca="1" si="4"/>
        <v>44951.779425462963</v>
      </c>
      <c r="AA87" s="55">
        <f>IF(Y87="","",(COUNTA(Y$20:$Y87)))</f>
        <v>68</v>
      </c>
      <c r="AB87" s="2"/>
    </row>
    <row r="88" spans="1:28" ht="39" customHeight="1" x14ac:dyDescent="0.65">
      <c r="U88" s="76"/>
      <c r="V88" s="51"/>
      <c r="W88" s="52">
        <f t="shared" si="3"/>
        <v>5</v>
      </c>
      <c r="X88" s="51"/>
      <c r="Y88" s="53">
        <v>6161661</v>
      </c>
      <c r="Z88" s="54">
        <f t="shared" ca="1" si="4"/>
        <v>44951.779436342593</v>
      </c>
      <c r="AA88" s="55">
        <f>IF(Y88="","",(COUNTA(Y$20:$Y88)))</f>
        <v>69</v>
      </c>
      <c r="AB88" s="2"/>
    </row>
    <row r="89" spans="1:28" ht="44.4" customHeight="1" x14ac:dyDescent="1.65">
      <c r="I89" s="8"/>
      <c r="J89" s="9"/>
      <c r="K89" s="9"/>
      <c r="L89" s="9"/>
      <c r="M89" s="9"/>
      <c r="N89" s="9"/>
      <c r="O89" s="9"/>
      <c r="U89" s="76"/>
      <c r="V89" s="51"/>
      <c r="W89" s="52">
        <f t="shared" si="3"/>
        <v>5</v>
      </c>
      <c r="X89" s="51"/>
      <c r="Y89" s="53">
        <v>16166116</v>
      </c>
      <c r="Z89" s="54">
        <f t="shared" ca="1" si="4"/>
        <v>44951.779449884256</v>
      </c>
      <c r="AA89" s="55">
        <f>IF(Y89="","",(COUNTA(Y$20:$Y89)))</f>
        <v>70</v>
      </c>
      <c r="AB89" s="2"/>
    </row>
    <row r="90" spans="1:28" ht="28.8" customHeight="1" x14ac:dyDescent="0.65">
      <c r="I90" s="83" t="s">
        <v>24</v>
      </c>
      <c r="J90" s="84"/>
      <c r="K90" s="84"/>
      <c r="L90" s="84"/>
      <c r="M90" s="84"/>
      <c r="N90" s="84"/>
      <c r="O90" s="84"/>
      <c r="U90" s="76"/>
      <c r="V90" s="51"/>
      <c r="W90" s="52">
        <f t="shared" si="3"/>
        <v>5</v>
      </c>
      <c r="X90" s="51"/>
      <c r="Y90" s="53">
        <v>616616</v>
      </c>
      <c r="Z90" s="54">
        <f t="shared" ca="1" si="4"/>
        <v>44951.779462268518</v>
      </c>
      <c r="AA90" s="55">
        <f>IF(Y90="","",(COUNTA(Y$20:$Y90)))</f>
        <v>71</v>
      </c>
      <c r="AB90" s="2"/>
    </row>
    <row r="91" spans="1:28" ht="28.8" customHeight="1" x14ac:dyDescent="0.65">
      <c r="I91" s="85"/>
      <c r="J91" s="84"/>
      <c r="K91" s="84"/>
      <c r="L91" s="84"/>
      <c r="M91" s="84"/>
      <c r="N91" s="84"/>
      <c r="O91" s="84"/>
      <c r="U91" s="76"/>
      <c r="V91" s="51"/>
      <c r="W91" s="52">
        <f t="shared" si="3"/>
        <v>5</v>
      </c>
      <c r="X91" s="51"/>
      <c r="Y91" s="53">
        <v>61616161</v>
      </c>
      <c r="Z91" s="54">
        <f t="shared" ca="1" si="4"/>
        <v>44951.77947465278</v>
      </c>
      <c r="AA91" s="55">
        <f>IF(Y91="","",(COUNTA(Y$20:$Y91)))</f>
        <v>72</v>
      </c>
      <c r="AB91" s="2"/>
    </row>
    <row r="92" spans="1:28" ht="28.8" customHeight="1" x14ac:dyDescent="0.65">
      <c r="I92" s="85"/>
      <c r="J92" s="84"/>
      <c r="K92" s="84"/>
      <c r="L92" s="84"/>
      <c r="M92" s="84"/>
      <c r="N92" s="84"/>
      <c r="O92" s="84"/>
      <c r="U92" s="76"/>
      <c r="V92" s="51"/>
      <c r="W92" s="52">
        <f t="shared" si="3"/>
        <v>5</v>
      </c>
      <c r="X92" s="51"/>
      <c r="Y92" s="53">
        <v>161616</v>
      </c>
      <c r="Z92" s="54">
        <f t="shared" ca="1" si="4"/>
        <v>44951.779488310189</v>
      </c>
      <c r="AA92" s="55">
        <f>IF(Y92="","",(COUNTA(Y$20:$Y92)))</f>
        <v>73</v>
      </c>
      <c r="AB92" s="2"/>
    </row>
    <row r="93" spans="1:28" ht="28.8" customHeight="1" x14ac:dyDescent="0.65">
      <c r="A93" s="29"/>
      <c r="B93" s="29"/>
      <c r="C93" s="29"/>
      <c r="D93" s="3"/>
      <c r="I93" s="85"/>
      <c r="J93" s="84"/>
      <c r="K93" s="84"/>
      <c r="L93" s="84"/>
      <c r="M93" s="84"/>
      <c r="N93" s="84"/>
      <c r="O93" s="84"/>
      <c r="U93" s="76"/>
      <c r="V93" s="51"/>
      <c r="W93" s="52">
        <f t="shared" si="3"/>
        <v>5</v>
      </c>
      <c r="X93" s="51"/>
      <c r="Y93" s="53">
        <v>1616161</v>
      </c>
      <c r="Z93" s="54">
        <f t="shared" ca="1" si="4"/>
        <v>44951.779500462966</v>
      </c>
      <c r="AA93" s="55">
        <f>IF(Y93="","",(COUNTA(Y$20:$Y93)))</f>
        <v>74</v>
      </c>
      <c r="AB93" s="2"/>
    </row>
    <row r="94" spans="1:28" ht="28.8" customHeight="1" x14ac:dyDescent="0.65">
      <c r="A94" s="29" t="s">
        <v>30</v>
      </c>
      <c r="B94" s="29" t="s">
        <v>31</v>
      </c>
      <c r="C94" s="29" t="s">
        <v>40</v>
      </c>
      <c r="D94" s="3"/>
      <c r="I94" s="85"/>
      <c r="J94" s="84"/>
      <c r="K94" s="84"/>
      <c r="L94" s="84"/>
      <c r="M94" s="84"/>
      <c r="N94" s="84"/>
      <c r="O94" s="84"/>
      <c r="U94" s="76"/>
      <c r="V94" s="51"/>
      <c r="W94" s="52">
        <f t="shared" si="3"/>
        <v>5</v>
      </c>
      <c r="X94" s="51"/>
      <c r="Y94" s="53">
        <v>16161616</v>
      </c>
      <c r="Z94" s="54">
        <f t="shared" ca="1" si="4"/>
        <v>44951.779520833334</v>
      </c>
      <c r="AA94" s="55">
        <f>IF(Y94="","",(COUNTA(Y$20:$Y94)))</f>
        <v>75</v>
      </c>
      <c r="AB94" s="2"/>
    </row>
    <row r="95" spans="1:28" ht="28.8" customHeight="1" x14ac:dyDescent="0.65">
      <c r="A95" s="29">
        <v>870</v>
      </c>
      <c r="B95" s="29" t="s">
        <v>33</v>
      </c>
      <c r="C95" s="29">
        <v>50</v>
      </c>
      <c r="D95" s="3"/>
      <c r="I95" s="10"/>
      <c r="J95" s="10"/>
      <c r="K95" s="10"/>
      <c r="L95" s="10"/>
      <c r="M95" s="10"/>
      <c r="N95" s="10"/>
      <c r="O95" s="10"/>
      <c r="U95" s="76"/>
      <c r="V95" s="51"/>
      <c r="W95" s="52" t="str">
        <f t="shared" si="3"/>
        <v/>
      </c>
      <c r="X95" s="51"/>
      <c r="Y95" s="53"/>
      <c r="Z95" s="54" t="str">
        <f t="shared" ca="1" si="4"/>
        <v/>
      </c>
      <c r="AA95" s="55" t="str">
        <f>IF(Y95="","",(COUNTA(Y$20:$Y95)))</f>
        <v/>
      </c>
      <c r="AB95" s="2"/>
    </row>
    <row r="96" spans="1:28" ht="33.6" x14ac:dyDescent="0.65">
      <c r="A96" s="29">
        <v>970</v>
      </c>
      <c r="B96" s="29" t="s">
        <v>34</v>
      </c>
      <c r="C96" s="29">
        <v>50</v>
      </c>
      <c r="D96" s="3"/>
      <c r="I96" s="3"/>
      <c r="J96" s="3"/>
      <c r="K96" s="3"/>
      <c r="L96" s="3"/>
      <c r="M96" s="3"/>
      <c r="N96" s="3"/>
      <c r="O96" s="3"/>
      <c r="U96" s="76"/>
      <c r="V96" s="51"/>
      <c r="W96" s="52" t="str">
        <f t="shared" si="3"/>
        <v/>
      </c>
      <c r="X96" s="51"/>
      <c r="Y96" s="53"/>
      <c r="Z96" s="54" t="str">
        <f t="shared" ca="1" si="4"/>
        <v/>
      </c>
      <c r="AA96" s="55" t="str">
        <f>IF(Y96="","",(COUNTA(Y$20:$Y96)))</f>
        <v/>
      </c>
      <c r="AB96" s="2"/>
    </row>
    <row r="97" spans="1:28" ht="33.6" x14ac:dyDescent="0.65">
      <c r="A97" s="29">
        <v>2330</v>
      </c>
      <c r="B97" s="29" t="s">
        <v>32</v>
      </c>
      <c r="C97" s="29">
        <v>100</v>
      </c>
      <c r="D97" s="3"/>
      <c r="I97" s="3"/>
      <c r="J97" s="3"/>
      <c r="K97" s="3"/>
      <c r="L97" s="3"/>
      <c r="M97" s="3"/>
      <c r="N97" s="3"/>
      <c r="O97" s="3"/>
      <c r="U97" s="76"/>
      <c r="V97" s="51"/>
      <c r="W97" s="52" t="str">
        <f t="shared" si="3"/>
        <v/>
      </c>
      <c r="X97" s="51"/>
      <c r="Y97" s="53"/>
      <c r="Z97" s="54" t="str">
        <f t="shared" ca="1" si="4"/>
        <v/>
      </c>
      <c r="AA97" s="55" t="str">
        <f>IF(Y97="","",(COUNTA(Y$20:$Y97)))</f>
        <v/>
      </c>
      <c r="AB97" s="2"/>
    </row>
    <row r="98" spans="1:28" ht="33.6" x14ac:dyDescent="0.65">
      <c r="A98" s="29">
        <v>2600</v>
      </c>
      <c r="B98" s="29" t="s">
        <v>35</v>
      </c>
      <c r="C98" s="29">
        <v>100</v>
      </c>
      <c r="D98" s="3"/>
      <c r="I98" s="3"/>
      <c r="J98" s="3"/>
      <c r="K98" s="3"/>
      <c r="L98" s="3"/>
      <c r="M98" s="3"/>
      <c r="N98" s="3"/>
      <c r="O98" s="3"/>
      <c r="U98" s="76"/>
      <c r="V98" s="51"/>
      <c r="W98" s="52" t="str">
        <f t="shared" si="3"/>
        <v/>
      </c>
      <c r="X98" s="51"/>
      <c r="Y98" s="53"/>
      <c r="Z98" s="54" t="str">
        <f t="shared" ca="1" si="4"/>
        <v/>
      </c>
      <c r="AA98" s="55" t="str">
        <f>IF(Y98="","",(COUNTA(Y$20:$Y98)))</f>
        <v/>
      </c>
      <c r="AB98" s="2"/>
    </row>
    <row r="99" spans="1:28" ht="36.6" x14ac:dyDescent="0.7">
      <c r="A99" s="29">
        <v>4100</v>
      </c>
      <c r="B99" s="29" t="s">
        <v>38</v>
      </c>
      <c r="C99" s="29">
        <v>200</v>
      </c>
      <c r="D99" s="3"/>
      <c r="I99" s="3"/>
      <c r="J99" s="3"/>
      <c r="K99" s="4"/>
      <c r="L99" s="3"/>
      <c r="M99" s="3"/>
      <c r="N99" s="3"/>
      <c r="O99" s="3"/>
      <c r="T99" s="7"/>
      <c r="U99" s="76"/>
      <c r="V99" s="51"/>
      <c r="W99" s="52" t="str">
        <f t="shared" si="3"/>
        <v/>
      </c>
      <c r="X99" s="51"/>
      <c r="Y99" s="53"/>
      <c r="Z99" s="54" t="str">
        <f t="shared" ca="1" si="4"/>
        <v/>
      </c>
      <c r="AA99" s="55" t="str">
        <f>IF(Y99="","",(COUNTA(Y$20:$Y99)))</f>
        <v/>
      </c>
      <c r="AB99" s="2"/>
    </row>
    <row r="100" spans="1:28" ht="36.6" x14ac:dyDescent="0.7">
      <c r="A100" s="29">
        <v>4500</v>
      </c>
      <c r="B100" s="29" t="s">
        <v>39</v>
      </c>
      <c r="C100" s="29">
        <v>200</v>
      </c>
      <c r="D100" s="3"/>
      <c r="I100" s="3"/>
      <c r="J100" s="3"/>
      <c r="K100" s="3"/>
      <c r="L100" s="5">
        <f ca="1">DAYS360(NOW(),EOMONTH(TODAY(),0),TRUE)</f>
        <v>3</v>
      </c>
      <c r="M100" s="4" t="s">
        <v>23</v>
      </c>
      <c r="N100" s="3"/>
      <c r="O100" s="3"/>
      <c r="T100" s="7"/>
      <c r="U100" s="76"/>
      <c r="V100" s="51"/>
      <c r="W100" s="52" t="str">
        <f t="shared" si="3"/>
        <v/>
      </c>
      <c r="X100" s="51"/>
      <c r="Y100" s="53"/>
      <c r="Z100" s="54" t="str">
        <f t="shared" ca="1" si="4"/>
        <v/>
      </c>
      <c r="AA100" s="55" t="str">
        <f>IF(Y100="","",(COUNTA(Y$20:$Y100)))</f>
        <v/>
      </c>
      <c r="AB100" s="2"/>
    </row>
    <row r="101" spans="1:28" ht="36.6" x14ac:dyDescent="0.7">
      <c r="A101" s="29">
        <v>7600</v>
      </c>
      <c r="B101" s="29" t="s">
        <v>36</v>
      </c>
      <c r="C101" s="29">
        <v>400</v>
      </c>
      <c r="D101" s="3"/>
      <c r="I101" s="3"/>
      <c r="J101" s="3"/>
      <c r="K101" s="3"/>
      <c r="L101" s="3"/>
      <c r="M101" s="3"/>
      <c r="N101" s="3"/>
      <c r="O101" s="3"/>
      <c r="T101" s="7"/>
      <c r="U101" s="76"/>
      <c r="V101" s="51"/>
      <c r="W101" s="52" t="str">
        <f t="shared" si="3"/>
        <v/>
      </c>
      <c r="X101" s="51"/>
      <c r="Y101" s="53"/>
      <c r="Z101" s="54" t="str">
        <f t="shared" ca="1" si="4"/>
        <v/>
      </c>
      <c r="AA101" s="55" t="str">
        <f>IF(Y101="","",(COUNTA(Y$20:$Y101)))</f>
        <v/>
      </c>
      <c r="AB101" s="2"/>
    </row>
    <row r="102" spans="1:28" ht="36.6" x14ac:dyDescent="0.7">
      <c r="A102" s="29">
        <v>8400</v>
      </c>
      <c r="B102" s="29" t="s">
        <v>37</v>
      </c>
      <c r="C102" s="29">
        <v>400</v>
      </c>
      <c r="D102" s="3"/>
      <c r="I102" s="3"/>
      <c r="J102" s="3"/>
      <c r="K102" s="3"/>
      <c r="L102" s="3">
        <v>100</v>
      </c>
      <c r="M102" s="3"/>
      <c r="N102" s="3"/>
      <c r="O102" s="3"/>
      <c r="T102" s="7"/>
      <c r="U102" s="76"/>
      <c r="V102" s="51"/>
      <c r="W102" s="52" t="str">
        <f t="shared" si="3"/>
        <v/>
      </c>
      <c r="X102" s="51"/>
      <c r="Y102" s="53"/>
      <c r="Z102" s="54" t="str">
        <f t="shared" ca="1" si="4"/>
        <v/>
      </c>
      <c r="AA102" s="55" t="str">
        <f>IF(Y102="","",(COUNTA(Y$20:$Y102)))</f>
        <v/>
      </c>
      <c r="AB102" s="2"/>
    </row>
    <row r="103" spans="1:28" ht="36.6" x14ac:dyDescent="0.7">
      <c r="A103" s="29">
        <v>2700</v>
      </c>
      <c r="B103" s="29" t="s">
        <v>12</v>
      </c>
      <c r="C103" s="29">
        <v>100</v>
      </c>
      <c r="D103" s="3"/>
      <c r="I103" s="3"/>
      <c r="J103" s="3"/>
      <c r="K103" s="3"/>
      <c r="L103" s="3"/>
      <c r="M103" s="3"/>
      <c r="N103" s="3"/>
      <c r="O103" s="3"/>
      <c r="T103" s="7"/>
      <c r="U103" s="76"/>
      <c r="V103" s="51"/>
      <c r="W103" s="52" t="str">
        <f t="shared" si="3"/>
        <v/>
      </c>
      <c r="X103" s="51"/>
      <c r="Y103" s="53"/>
      <c r="Z103" s="54" t="str">
        <f t="shared" ca="1" si="4"/>
        <v/>
      </c>
      <c r="AA103" s="55" t="str">
        <f>IF(Y103="","",(COUNTA(Y$20:$Y103)))</f>
        <v/>
      </c>
      <c r="AB103" s="2"/>
    </row>
    <row r="104" spans="1:28" ht="36.6" x14ac:dyDescent="0.7">
      <c r="A104" s="3"/>
      <c r="B104" s="3"/>
      <c r="C104" s="3"/>
      <c r="D104" s="3"/>
      <c r="I104" s="3"/>
      <c r="J104" s="3"/>
      <c r="K104" s="3"/>
      <c r="L104" s="6">
        <f ca="1">EOMONTH(TODAY(),0)-EOMONTH(TODAY(),-1)</f>
        <v>31</v>
      </c>
      <c r="M104" s="3"/>
      <c r="N104" s="3"/>
      <c r="O104" s="3"/>
      <c r="T104" s="7"/>
      <c r="U104" s="76"/>
      <c r="V104" s="51"/>
      <c r="W104" s="52" t="str">
        <f t="shared" si="3"/>
        <v/>
      </c>
      <c r="X104" s="51"/>
      <c r="Y104" s="53"/>
      <c r="Z104" s="54" t="str">
        <f t="shared" ca="1" si="4"/>
        <v/>
      </c>
      <c r="AA104" s="55" t="str">
        <f>IF(Y104="","",(COUNTA(Y$20:$Y104)))</f>
        <v/>
      </c>
      <c r="AB104" s="2"/>
    </row>
    <row r="105" spans="1:28" ht="33.6" x14ac:dyDescent="0.65">
      <c r="A105" s="3"/>
      <c r="B105" s="3"/>
      <c r="C105" s="3"/>
      <c r="D105" s="3"/>
      <c r="I105" s="3"/>
      <c r="J105" s="3"/>
      <c r="K105" s="3"/>
      <c r="L105" s="3"/>
      <c r="M105" s="3"/>
      <c r="N105" s="3"/>
      <c r="O105" s="3"/>
      <c r="U105" s="76"/>
      <c r="V105" s="51"/>
      <c r="W105" s="52" t="str">
        <f t="shared" si="3"/>
        <v/>
      </c>
      <c r="X105" s="51"/>
      <c r="Y105" s="53"/>
      <c r="Z105" s="54" t="str">
        <f t="shared" ca="1" si="4"/>
        <v/>
      </c>
      <c r="AA105" s="55" t="str">
        <f>IF(Y105="","",(COUNTA(Y$20:$Y105)))</f>
        <v/>
      </c>
      <c r="AB105" s="2"/>
    </row>
    <row r="106" spans="1:28" ht="33.6" x14ac:dyDescent="0.65">
      <c r="A106" s="3"/>
      <c r="B106" s="3"/>
      <c r="C106" s="3"/>
      <c r="D106" s="3"/>
      <c r="I106" s="3"/>
      <c r="J106" s="3"/>
      <c r="K106" s="3"/>
      <c r="L106" s="6">
        <f ca="1" xml:space="preserve"> L104 - L100</f>
        <v>28</v>
      </c>
      <c r="M106" s="3"/>
      <c r="N106" s="3"/>
      <c r="O106" s="3"/>
      <c r="U106" s="76"/>
      <c r="V106" s="51"/>
      <c r="W106" s="52" t="str">
        <f t="shared" si="3"/>
        <v/>
      </c>
      <c r="X106" s="51"/>
      <c r="Y106" s="53"/>
      <c r="Z106" s="54" t="str">
        <f t="shared" ca="1" si="4"/>
        <v/>
      </c>
      <c r="AA106" s="55" t="str">
        <f>IF(Y106="","",(COUNTA(Y$20:$Y106)))</f>
        <v/>
      </c>
      <c r="AB106" s="2"/>
    </row>
    <row r="107" spans="1:28" ht="33.6" x14ac:dyDescent="0.65">
      <c r="I107" s="3"/>
      <c r="J107" s="3"/>
      <c r="K107" s="3"/>
      <c r="L107" s="3"/>
      <c r="M107" s="3"/>
      <c r="N107" s="3"/>
      <c r="O107" s="3"/>
      <c r="U107" s="76"/>
      <c r="V107" s="51"/>
      <c r="W107" s="52" t="str">
        <f t="shared" si="3"/>
        <v/>
      </c>
      <c r="X107" s="51"/>
      <c r="Y107" s="53"/>
      <c r="Z107" s="54" t="str">
        <f t="shared" ca="1" si="4"/>
        <v/>
      </c>
      <c r="AA107" s="55" t="str">
        <f>IF(Y107="","",(COUNTA(Y$20:$Y107)))</f>
        <v/>
      </c>
      <c r="AB107" s="2"/>
    </row>
    <row r="108" spans="1:28" ht="33.6" x14ac:dyDescent="0.65">
      <c r="I108" s="3"/>
      <c r="J108" s="3"/>
      <c r="K108" s="3"/>
      <c r="L108" s="3"/>
      <c r="M108" s="3"/>
      <c r="N108" s="3"/>
      <c r="O108" s="3"/>
      <c r="U108" s="76"/>
      <c r="V108" s="51"/>
      <c r="W108" s="52" t="str">
        <f t="shared" si="3"/>
        <v/>
      </c>
      <c r="X108" s="51"/>
      <c r="Y108" s="53"/>
      <c r="Z108" s="54" t="str">
        <f t="shared" ca="1" si="4"/>
        <v/>
      </c>
      <c r="AA108" s="55" t="str">
        <f>IF(Y108="","",(COUNTA(Y$20:$Y108)))</f>
        <v/>
      </c>
      <c r="AB108" s="2"/>
    </row>
    <row r="109" spans="1:28" ht="33.6" x14ac:dyDescent="0.65">
      <c r="I109" s="3"/>
      <c r="J109" s="3"/>
      <c r="K109" s="3"/>
      <c r="L109" s="3"/>
      <c r="M109" s="3"/>
      <c r="N109" s="3"/>
      <c r="O109" s="3"/>
      <c r="U109" s="76"/>
      <c r="V109" s="51"/>
      <c r="W109" s="52" t="str">
        <f t="shared" si="3"/>
        <v/>
      </c>
      <c r="X109" s="51"/>
      <c r="Y109" s="53"/>
      <c r="Z109" s="54" t="str">
        <f t="shared" ca="1" si="4"/>
        <v/>
      </c>
      <c r="AA109" s="55" t="str">
        <f>IF(Y109="","",(COUNTA(Y$20:$Y109)))</f>
        <v/>
      </c>
      <c r="AB109" s="2"/>
    </row>
    <row r="110" spans="1:28" ht="33.6" x14ac:dyDescent="0.65">
      <c r="I110" s="3"/>
      <c r="J110" s="3"/>
      <c r="K110" s="3"/>
      <c r="L110" s="3"/>
      <c r="M110" s="3"/>
      <c r="N110" s="3"/>
      <c r="O110" s="3"/>
      <c r="U110" s="76"/>
      <c r="V110" s="51"/>
      <c r="W110" s="52" t="str">
        <f t="shared" si="3"/>
        <v/>
      </c>
      <c r="X110" s="51"/>
      <c r="Y110" s="53"/>
      <c r="Z110" s="54" t="str">
        <f t="shared" ca="1" si="4"/>
        <v/>
      </c>
      <c r="AA110" s="55" t="str">
        <f>IF(Y110="","",(COUNTA(Y$20:$Y110)))</f>
        <v/>
      </c>
      <c r="AB110" s="2"/>
    </row>
    <row r="111" spans="1:28" ht="33.6" x14ac:dyDescent="0.65">
      <c r="I111" s="3"/>
      <c r="J111" s="3"/>
      <c r="K111" s="3"/>
      <c r="L111" s="3"/>
      <c r="M111" s="3"/>
      <c r="N111" s="3"/>
      <c r="O111" s="3"/>
      <c r="U111" s="76"/>
      <c r="V111" s="51"/>
      <c r="W111" s="52" t="str">
        <f t="shared" si="3"/>
        <v/>
      </c>
      <c r="X111" s="51"/>
      <c r="Y111" s="53"/>
      <c r="Z111" s="54" t="str">
        <f t="shared" ca="1" si="4"/>
        <v/>
      </c>
      <c r="AA111" s="55" t="str">
        <f>IF(Y111="","",(COUNTA(Y$20:$Y111)))</f>
        <v/>
      </c>
      <c r="AB111" s="2"/>
    </row>
    <row r="112" spans="1:28" ht="33.6" x14ac:dyDescent="0.65">
      <c r="U112" s="76"/>
      <c r="V112" s="51"/>
      <c r="W112" s="52" t="str">
        <f t="shared" si="3"/>
        <v/>
      </c>
      <c r="X112" s="51"/>
      <c r="Y112" s="53"/>
      <c r="Z112" s="54" t="str">
        <f t="shared" ca="1" si="4"/>
        <v/>
      </c>
      <c r="AA112" s="55" t="str">
        <f>IF(Y112="","",(COUNTA(Y$20:$Y112)))</f>
        <v/>
      </c>
      <c r="AB112" s="2"/>
    </row>
    <row r="113" spans="21:28" ht="33.6" x14ac:dyDescent="0.65">
      <c r="U113" s="76"/>
      <c r="V113" s="51"/>
      <c r="W113" s="52" t="str">
        <f t="shared" si="3"/>
        <v/>
      </c>
      <c r="X113" s="51"/>
      <c r="Y113" s="53"/>
      <c r="Z113" s="54" t="str">
        <f t="shared" ca="1" si="4"/>
        <v/>
      </c>
      <c r="AA113" s="55" t="str">
        <f>IF(Y113="","",(COUNTA(Y$20:$Y113)))</f>
        <v/>
      </c>
      <c r="AB113" s="2"/>
    </row>
    <row r="114" spans="21:28" ht="33.6" x14ac:dyDescent="0.65">
      <c r="U114" s="76"/>
      <c r="V114" s="51"/>
      <c r="W114" s="52" t="str">
        <f t="shared" si="3"/>
        <v/>
      </c>
      <c r="X114" s="51"/>
      <c r="Y114" s="53"/>
      <c r="Z114" s="54" t="str">
        <f t="shared" ca="1" si="4"/>
        <v/>
      </c>
      <c r="AA114" s="55" t="str">
        <f>IF(Y114="","",(COUNTA(Y$20:$Y114)))</f>
        <v/>
      </c>
      <c r="AB114" s="2"/>
    </row>
    <row r="115" spans="21:28" ht="33.6" x14ac:dyDescent="0.65">
      <c r="U115" s="76"/>
      <c r="V115" s="51"/>
      <c r="W115" s="52" t="str">
        <f t="shared" si="3"/>
        <v/>
      </c>
      <c r="X115" s="51"/>
      <c r="Y115" s="53"/>
      <c r="Z115" s="54" t="str">
        <f t="shared" ca="1" si="4"/>
        <v/>
      </c>
      <c r="AA115" s="55" t="str">
        <f>IF(Y115="","",(COUNTA(Y$20:$Y115)))</f>
        <v/>
      </c>
      <c r="AB115" s="2"/>
    </row>
    <row r="116" spans="21:28" ht="33.6" x14ac:dyDescent="0.65">
      <c r="U116" s="76"/>
      <c r="V116" s="51"/>
      <c r="W116" s="52" t="str">
        <f t="shared" si="3"/>
        <v/>
      </c>
      <c r="X116" s="51"/>
      <c r="Y116" s="53"/>
      <c r="Z116" s="54" t="str">
        <f ca="1" xml:space="preserve"> IF(Y116 &lt;&gt; "", IF( Z116 = "", NOW(), Z116),"")</f>
        <v/>
      </c>
      <c r="AA116" s="55" t="str">
        <f>IF(Y116="","",(COUNTA(Y$20:$Y116)))</f>
        <v/>
      </c>
      <c r="AB116" s="2"/>
    </row>
    <row r="117" spans="21:28" ht="33.6" x14ac:dyDescent="0.65">
      <c r="U117" s="76"/>
      <c r="V117" s="51"/>
      <c r="W117" s="52" t="str">
        <f t="shared" si="3"/>
        <v/>
      </c>
      <c r="X117" s="51"/>
      <c r="Y117" s="53"/>
      <c r="Z117" s="54" t="str">
        <f ca="1" xml:space="preserve"> IF(Y117 &lt;&gt; "", IF( Z117 = "", NOW(), Z117),"")</f>
        <v/>
      </c>
      <c r="AA117" s="55" t="str">
        <f>IF(Y117="","",(COUNTA(Y$20:$Y117)))</f>
        <v/>
      </c>
      <c r="AB117" s="2"/>
    </row>
    <row r="118" spans="21:28" ht="33.6" x14ac:dyDescent="0.65">
      <c r="U118" s="76"/>
      <c r="V118" s="51"/>
      <c r="W118" s="52" t="str">
        <f t="shared" si="3"/>
        <v/>
      </c>
      <c r="X118" s="51"/>
      <c r="Y118" s="53"/>
      <c r="Z118" s="54" t="str">
        <f t="shared" ref="Z118:Z150" ca="1" si="5" xml:space="preserve"> IF(Y118 &lt;&gt; "", IF( Z118 = "", NOW(), Z118),"")</f>
        <v/>
      </c>
      <c r="AA118" s="55" t="str">
        <f>IF(Y118="","",(COUNTA(Y$20:$Y118)))</f>
        <v/>
      </c>
      <c r="AB118" s="2"/>
    </row>
    <row r="119" spans="21:28" ht="33.6" x14ac:dyDescent="0.65">
      <c r="U119" s="76"/>
      <c r="V119" s="51"/>
      <c r="W119" s="52" t="str">
        <f t="shared" si="3"/>
        <v/>
      </c>
      <c r="X119" s="51"/>
      <c r="Y119" s="53"/>
      <c r="Z119" s="54" t="str">
        <f t="shared" ca="1" si="5"/>
        <v/>
      </c>
      <c r="AA119" s="55" t="str">
        <f>IF(Y119="","",(COUNTA(Y$20:$Y119)))</f>
        <v/>
      </c>
      <c r="AB119" s="2"/>
    </row>
    <row r="120" spans="21:28" ht="33.6" x14ac:dyDescent="0.65">
      <c r="U120" s="76"/>
      <c r="V120" s="51"/>
      <c r="W120" s="52" t="str">
        <f t="shared" si="3"/>
        <v/>
      </c>
      <c r="X120" s="51"/>
      <c r="Y120" s="53"/>
      <c r="Z120" s="54" t="str">
        <f t="shared" ca="1" si="5"/>
        <v/>
      </c>
      <c r="AA120" s="55" t="str">
        <f>IF(Y120="","",(COUNTA(Y$20:$Y120)))</f>
        <v/>
      </c>
      <c r="AB120" s="2"/>
    </row>
    <row r="121" spans="21:28" ht="33.6" x14ac:dyDescent="0.65">
      <c r="U121" s="76"/>
      <c r="V121" s="51"/>
      <c r="W121" s="52" t="str">
        <f t="shared" si="3"/>
        <v/>
      </c>
      <c r="X121" s="51"/>
      <c r="Y121" s="53"/>
      <c r="Z121" s="54" t="str">
        <f t="shared" ca="1" si="5"/>
        <v/>
      </c>
      <c r="AA121" s="55" t="str">
        <f>IF(Y121="","",(COUNTA(Y$20:$Y121)))</f>
        <v/>
      </c>
      <c r="AB121" s="2"/>
    </row>
    <row r="122" spans="21:28" ht="33.6" x14ac:dyDescent="0.65">
      <c r="U122" s="76"/>
      <c r="V122" s="51"/>
      <c r="W122" s="52" t="str">
        <f t="shared" si="3"/>
        <v/>
      </c>
      <c r="X122" s="51"/>
      <c r="Y122" s="53"/>
      <c r="Z122" s="54" t="str">
        <f t="shared" ca="1" si="5"/>
        <v/>
      </c>
      <c r="AA122" s="55" t="str">
        <f>IF(Y122="","",(COUNTA(Y$20:$Y122)))</f>
        <v/>
      </c>
      <c r="AB122" s="2"/>
    </row>
    <row r="123" spans="21:28" ht="33.6" x14ac:dyDescent="0.65">
      <c r="U123" s="76"/>
      <c r="V123" s="51"/>
      <c r="W123" s="52" t="str">
        <f t="shared" si="3"/>
        <v/>
      </c>
      <c r="X123" s="51"/>
      <c r="Y123" s="53"/>
      <c r="Z123" s="54" t="str">
        <f t="shared" ca="1" si="5"/>
        <v/>
      </c>
      <c r="AA123" s="55" t="str">
        <f>IF(Y123="","",(COUNTA(Y$20:$Y123)))</f>
        <v/>
      </c>
      <c r="AB123" s="2"/>
    </row>
    <row r="124" spans="21:28" ht="33.6" x14ac:dyDescent="0.65">
      <c r="U124" s="76"/>
      <c r="V124" s="51"/>
      <c r="W124" s="52" t="str">
        <f t="shared" si="3"/>
        <v/>
      </c>
      <c r="X124" s="51"/>
      <c r="Y124" s="53"/>
      <c r="Z124" s="54" t="str">
        <f t="shared" ca="1" si="5"/>
        <v/>
      </c>
      <c r="AA124" s="55" t="str">
        <f>IF(Y124="","",(COUNTA(Y$20:$Y124)))</f>
        <v/>
      </c>
      <c r="AB124" s="2"/>
    </row>
    <row r="125" spans="21:28" ht="33.6" x14ac:dyDescent="0.65">
      <c r="U125" s="76"/>
      <c r="V125" s="51"/>
      <c r="W125" s="52" t="str">
        <f t="shared" si="3"/>
        <v/>
      </c>
      <c r="X125" s="51"/>
      <c r="Y125" s="53"/>
      <c r="Z125" s="54" t="str">
        <f t="shared" ca="1" si="5"/>
        <v/>
      </c>
      <c r="AA125" s="55" t="str">
        <f>IF(Y125="","",(COUNTA(Y$20:$Y125)))</f>
        <v/>
      </c>
      <c r="AB125" s="2"/>
    </row>
    <row r="126" spans="21:28" ht="33.6" x14ac:dyDescent="0.65">
      <c r="U126" s="76"/>
      <c r="V126" s="51"/>
      <c r="W126" s="52" t="str">
        <f t="shared" si="3"/>
        <v/>
      </c>
      <c r="X126" s="51"/>
      <c r="Y126" s="53"/>
      <c r="Z126" s="54" t="str">
        <f t="shared" ca="1" si="5"/>
        <v/>
      </c>
      <c r="AA126" s="55" t="str">
        <f>IF(Y126="","",(COUNTA(Y$20:$Y126)))</f>
        <v/>
      </c>
      <c r="AB126" s="2"/>
    </row>
    <row r="127" spans="21:28" ht="33.6" x14ac:dyDescent="0.65">
      <c r="U127" s="76"/>
      <c r="V127" s="51"/>
      <c r="W127" s="52" t="str">
        <f t="shared" si="3"/>
        <v/>
      </c>
      <c r="X127" s="51"/>
      <c r="Y127" s="53"/>
      <c r="Z127" s="54" t="str">
        <f t="shared" ca="1" si="5"/>
        <v/>
      </c>
      <c r="AA127" s="55" t="str">
        <f>IF(Y127="","",(COUNTA(Y$20:$Y127)))</f>
        <v/>
      </c>
      <c r="AB127" s="2"/>
    </row>
    <row r="128" spans="21:28" ht="33.6" x14ac:dyDescent="0.65">
      <c r="U128" s="76"/>
      <c r="V128" s="51"/>
      <c r="W128" s="52" t="str">
        <f t="shared" si="3"/>
        <v/>
      </c>
      <c r="X128" s="51"/>
      <c r="Y128" s="53"/>
      <c r="Z128" s="54" t="str">
        <f t="shared" ca="1" si="5"/>
        <v/>
      </c>
      <c r="AA128" s="55" t="str">
        <f>IF(Y128="","",(COUNTA(Y$20:$Y128)))</f>
        <v/>
      </c>
      <c r="AB128" s="2"/>
    </row>
    <row r="129" spans="21:28" ht="33.6" x14ac:dyDescent="0.65">
      <c r="U129" s="76"/>
      <c r="V129" s="51"/>
      <c r="W129" s="52" t="str">
        <f t="shared" si="3"/>
        <v/>
      </c>
      <c r="X129" s="51"/>
      <c r="Y129" s="53"/>
      <c r="Z129" s="54" t="str">
        <f t="shared" ca="1" si="5"/>
        <v/>
      </c>
      <c r="AA129" s="55" t="str">
        <f>IF(Y129="","",(COUNTA(Y$20:$Y129)))</f>
        <v/>
      </c>
      <c r="AB129" s="2"/>
    </row>
    <row r="130" spans="21:28" ht="33.6" x14ac:dyDescent="0.65">
      <c r="U130" s="2"/>
      <c r="V130" s="51"/>
      <c r="W130" s="52" t="str">
        <f t="shared" si="3"/>
        <v/>
      </c>
      <c r="X130" s="51"/>
      <c r="Y130" s="53"/>
      <c r="Z130" s="54" t="str">
        <f t="shared" ca="1" si="5"/>
        <v/>
      </c>
      <c r="AA130" s="55" t="str">
        <f>IF(Y130="","",(COUNTA(Y$20:$Y130)))</f>
        <v/>
      </c>
      <c r="AB130" s="2"/>
    </row>
    <row r="131" spans="21:28" ht="33.6" x14ac:dyDescent="0.65">
      <c r="U131" s="2"/>
      <c r="V131" s="51"/>
      <c r="W131" s="52" t="str">
        <f t="shared" si="3"/>
        <v/>
      </c>
      <c r="X131" s="51"/>
      <c r="Y131" s="53"/>
      <c r="Z131" s="54" t="str">
        <f t="shared" ca="1" si="5"/>
        <v/>
      </c>
      <c r="AA131" s="55" t="str">
        <f>IF(Y131="","",(COUNTA(Y$20:$Y150)))</f>
        <v/>
      </c>
      <c r="AB131" s="76"/>
    </row>
    <row r="132" spans="21:28" ht="33.6" x14ac:dyDescent="0.65">
      <c r="U132" s="2"/>
      <c r="V132" s="51"/>
      <c r="W132" s="52" t="str">
        <f t="shared" si="3"/>
        <v/>
      </c>
      <c r="X132" s="51"/>
      <c r="Y132" s="53"/>
      <c r="Z132" s="54" t="str">
        <f t="shared" ca="1" si="5"/>
        <v/>
      </c>
      <c r="AA132" s="55" t="str">
        <f>IF(Y132="","",(COUNTA(Y$20:$Y132)))</f>
        <v/>
      </c>
      <c r="AB132" s="76"/>
    </row>
    <row r="133" spans="21:28" ht="33.6" x14ac:dyDescent="0.65">
      <c r="U133" s="2"/>
      <c r="V133" s="51"/>
      <c r="W133" s="52" t="str">
        <f t="shared" si="3"/>
        <v/>
      </c>
      <c r="X133" s="51"/>
      <c r="Y133" s="53"/>
      <c r="Z133" s="54" t="str">
        <f t="shared" ca="1" si="5"/>
        <v/>
      </c>
      <c r="AA133" s="55" t="str">
        <f>IF(Y133="","",(COUNTA(Y$20:$Y133)))</f>
        <v/>
      </c>
      <c r="AB133" s="76"/>
    </row>
    <row r="134" spans="21:28" ht="33.6" x14ac:dyDescent="0.65">
      <c r="U134" s="2"/>
      <c r="V134" s="51"/>
      <c r="W134" s="52" t="str">
        <f t="shared" si="3"/>
        <v/>
      </c>
      <c r="X134" s="51"/>
      <c r="Y134" s="53"/>
      <c r="Z134" s="54" t="str">
        <f t="shared" ca="1" si="5"/>
        <v/>
      </c>
      <c r="AA134" s="55" t="str">
        <f>IF(Y134="","",(COUNTA(Y$20:$Y134)))</f>
        <v/>
      </c>
      <c r="AB134" s="76"/>
    </row>
    <row r="135" spans="21:28" ht="33.6" x14ac:dyDescent="0.65">
      <c r="U135" s="2"/>
      <c r="V135" s="51"/>
      <c r="W135" s="52" t="str">
        <f t="shared" si="3"/>
        <v/>
      </c>
      <c r="X135" s="51"/>
      <c r="Y135" s="53"/>
      <c r="Z135" s="54" t="str">
        <f t="shared" ca="1" si="5"/>
        <v/>
      </c>
      <c r="AA135" s="55" t="str">
        <f>IF(Y135="","",(COUNTA(Y$20:$Y135)))</f>
        <v/>
      </c>
      <c r="AB135" s="76"/>
    </row>
    <row r="136" spans="21:28" ht="33.6" x14ac:dyDescent="0.65">
      <c r="U136" s="77"/>
      <c r="V136" s="51"/>
      <c r="W136" s="52" t="str">
        <f t="shared" si="3"/>
        <v/>
      </c>
      <c r="X136" s="51"/>
      <c r="Y136" s="53"/>
      <c r="Z136" s="54" t="str">
        <f t="shared" ca="1" si="5"/>
        <v/>
      </c>
      <c r="AA136" s="55" t="str">
        <f>IF(Y136="","",(COUNTA(Y$20:$Y136)))</f>
        <v/>
      </c>
      <c r="AB136" s="76"/>
    </row>
    <row r="137" spans="21:28" ht="33.6" x14ac:dyDescent="0.65">
      <c r="U137" s="77"/>
      <c r="V137" s="51"/>
      <c r="W137" s="52" t="str">
        <f t="shared" si="3"/>
        <v/>
      </c>
      <c r="X137" s="51"/>
      <c r="Y137" s="53"/>
      <c r="Z137" s="54" t="str">
        <f t="shared" ca="1" si="5"/>
        <v/>
      </c>
      <c r="AA137" s="55" t="str">
        <f>IF(Y137="","",(COUNTA(Y$20:$Y137)))</f>
        <v/>
      </c>
      <c r="AB137" s="76"/>
    </row>
    <row r="138" spans="21:28" ht="33.6" x14ac:dyDescent="0.65">
      <c r="U138" s="77"/>
      <c r="V138" s="51"/>
      <c r="W138" s="52" t="str">
        <f t="shared" si="3"/>
        <v/>
      </c>
      <c r="X138" s="51"/>
      <c r="Y138" s="53"/>
      <c r="Z138" s="54" t="str">
        <f t="shared" ca="1" si="5"/>
        <v/>
      </c>
      <c r="AA138" s="55" t="str">
        <f>IF(Y138="","",(COUNTA(Y$20:$Y138)))</f>
        <v/>
      </c>
      <c r="AB138" s="76"/>
    </row>
    <row r="139" spans="21:28" ht="33.6" x14ac:dyDescent="0.65">
      <c r="U139" s="77"/>
      <c r="V139" s="51"/>
      <c r="W139" s="52" t="str">
        <f t="shared" si="3"/>
        <v/>
      </c>
      <c r="X139" s="51"/>
      <c r="Y139" s="53"/>
      <c r="Z139" s="54" t="str">
        <f t="shared" ca="1" si="5"/>
        <v/>
      </c>
      <c r="AA139" s="55" t="str">
        <f>IF(Y139="","",(COUNTA(Y$20:$Y139)))</f>
        <v/>
      </c>
      <c r="AB139" s="76"/>
    </row>
    <row r="140" spans="21:28" ht="33.6" x14ac:dyDescent="0.65">
      <c r="U140" s="77"/>
      <c r="V140" s="51"/>
      <c r="W140" s="52" t="str">
        <f t="shared" si="3"/>
        <v/>
      </c>
      <c r="X140" s="51"/>
      <c r="Y140" s="53"/>
      <c r="Z140" s="54" t="str">
        <f t="shared" ca="1" si="5"/>
        <v/>
      </c>
      <c r="AA140" s="55" t="str">
        <f>IF(Y140="","",(COUNTA(Y$20:$Y140)))</f>
        <v/>
      </c>
      <c r="AB140" s="76"/>
    </row>
    <row r="141" spans="21:28" ht="33.6" x14ac:dyDescent="0.65">
      <c r="U141" s="77"/>
      <c r="V141" s="51"/>
      <c r="W141" s="52" t="str">
        <f t="shared" si="3"/>
        <v/>
      </c>
      <c r="X141" s="51"/>
      <c r="Y141" s="53"/>
      <c r="Z141" s="54" t="str">
        <f t="shared" ca="1" si="5"/>
        <v/>
      </c>
      <c r="AA141" s="55" t="str">
        <f>IF(Y141="","",(COUNTA(Y$20:$Y141)))</f>
        <v/>
      </c>
      <c r="AB141" s="76"/>
    </row>
    <row r="142" spans="21:28" ht="33.6" x14ac:dyDescent="0.65">
      <c r="U142" s="77"/>
      <c r="V142" s="51"/>
      <c r="W142" s="52" t="str">
        <f t="shared" si="3"/>
        <v/>
      </c>
      <c r="X142" s="51"/>
      <c r="Y142" s="53"/>
      <c r="Z142" s="54" t="str">
        <f t="shared" ca="1" si="5"/>
        <v/>
      </c>
      <c r="AA142" s="55" t="str">
        <f>IF(Y142="","",(COUNTA(Y$20:$Y142)))</f>
        <v/>
      </c>
      <c r="AB142" s="76"/>
    </row>
    <row r="143" spans="21:28" ht="33.6" x14ac:dyDescent="0.65">
      <c r="U143" s="77"/>
      <c r="V143" s="51"/>
      <c r="W143" s="52" t="str">
        <f t="shared" si="3"/>
        <v/>
      </c>
      <c r="X143" s="51"/>
      <c r="Y143" s="53"/>
      <c r="Z143" s="54" t="str">
        <f t="shared" ca="1" si="5"/>
        <v/>
      </c>
      <c r="AA143" s="55" t="str">
        <f>IF(Y143="","",(COUNTA(Y$20:$Y143)))</f>
        <v/>
      </c>
      <c r="AB143" s="76"/>
    </row>
    <row r="144" spans="21:28" ht="33.6" x14ac:dyDescent="0.65">
      <c r="U144" s="77"/>
      <c r="V144" s="51"/>
      <c r="W144" s="52" t="str">
        <f t="shared" si="3"/>
        <v/>
      </c>
      <c r="X144" s="51"/>
      <c r="Y144" s="53"/>
      <c r="Z144" s="54" t="str">
        <f t="shared" ca="1" si="5"/>
        <v/>
      </c>
      <c r="AA144" s="55" t="str">
        <f>IF(Y144="","",(COUNTA(Y$20:$Y144)))</f>
        <v/>
      </c>
      <c r="AB144" s="76"/>
    </row>
    <row r="145" spans="21:28" ht="33.6" x14ac:dyDescent="0.65">
      <c r="U145" s="77"/>
      <c r="V145" s="51"/>
      <c r="W145" s="52" t="str">
        <f t="shared" si="3"/>
        <v/>
      </c>
      <c r="X145" s="51"/>
      <c r="Y145" s="53"/>
      <c r="Z145" s="54" t="str">
        <f t="shared" ca="1" si="5"/>
        <v/>
      </c>
      <c r="AA145" s="55" t="str">
        <f>IF(Y145="","",(COUNTA(Y$20:$Y145)))</f>
        <v/>
      </c>
      <c r="AB145" s="76"/>
    </row>
    <row r="146" spans="21:28" ht="33.6" x14ac:dyDescent="0.65">
      <c r="U146" s="77"/>
      <c r="V146" s="51"/>
      <c r="W146" s="52" t="str">
        <f t="shared" si="3"/>
        <v/>
      </c>
      <c r="X146" s="51"/>
      <c r="Y146" s="53"/>
      <c r="Z146" s="54" t="str">
        <f t="shared" ca="1" si="5"/>
        <v/>
      </c>
      <c r="AA146" s="55" t="str">
        <f>IF(Y146="","",(COUNTA(Y$20:$Y146)))</f>
        <v/>
      </c>
      <c r="AB146" s="76"/>
    </row>
    <row r="147" spans="21:28" ht="33.6" x14ac:dyDescent="0.65">
      <c r="U147" s="77"/>
      <c r="V147" s="51"/>
      <c r="W147" s="52" t="str">
        <f t="shared" si="3"/>
        <v/>
      </c>
      <c r="X147" s="51"/>
      <c r="Y147" s="53"/>
      <c r="Z147" s="54" t="str">
        <f t="shared" ca="1" si="5"/>
        <v/>
      </c>
      <c r="AA147" s="55" t="str">
        <f>IF(Y147="","",(COUNTA(Y$20:$Y147)))</f>
        <v/>
      </c>
      <c r="AB147" s="76"/>
    </row>
    <row r="148" spans="21:28" ht="33.6" x14ac:dyDescent="0.65">
      <c r="U148" s="77"/>
      <c r="V148" s="51"/>
      <c r="W148" s="52" t="str">
        <f t="shared" si="3"/>
        <v/>
      </c>
      <c r="X148" s="51"/>
      <c r="Y148" s="53"/>
      <c r="Z148" s="54" t="str">
        <f t="shared" ca="1" si="5"/>
        <v/>
      </c>
      <c r="AA148" s="55" t="str">
        <f>IF(Y148="","",(COUNTA(Y$20:$Y148)))</f>
        <v/>
      </c>
      <c r="AB148" s="76"/>
    </row>
    <row r="149" spans="21:28" ht="33.6" x14ac:dyDescent="0.65">
      <c r="U149" s="77"/>
      <c r="V149" s="51"/>
      <c r="W149" s="52" t="str">
        <f t="shared" ref="W149:W150" si="6" xml:space="preserve"> IF(Y149 &lt;&gt; "", 5,"")</f>
        <v/>
      </c>
      <c r="X149" s="51"/>
      <c r="Y149" s="53"/>
      <c r="Z149" s="54" t="str">
        <f t="shared" ca="1" si="5"/>
        <v/>
      </c>
      <c r="AA149" s="55" t="str">
        <f>IF(Y149="","",(COUNTA(Y$20:$Y149)))</f>
        <v/>
      </c>
      <c r="AB149" s="76"/>
    </row>
    <row r="150" spans="21:28" ht="33.6" x14ac:dyDescent="0.65">
      <c r="U150" s="77"/>
      <c r="V150" s="56"/>
      <c r="W150" s="57" t="str">
        <f t="shared" si="6"/>
        <v/>
      </c>
      <c r="X150" s="56"/>
      <c r="Y150" s="58"/>
      <c r="Z150" s="59" t="str">
        <f t="shared" ca="1" si="5"/>
        <v/>
      </c>
      <c r="AA150" s="60" t="str">
        <f>IF(Y150="","",(COUNTA(Y$20:$Y150)))</f>
        <v/>
      </c>
      <c r="AB150" s="76"/>
    </row>
    <row r="151" spans="21:28" x14ac:dyDescent="0.3">
      <c r="U151" s="2"/>
      <c r="V151" s="2"/>
      <c r="W151" s="2"/>
      <c r="X151" s="2"/>
      <c r="Y151" s="2"/>
      <c r="Z151" s="2"/>
      <c r="AA151" s="2"/>
      <c r="AB151" s="76"/>
    </row>
  </sheetData>
  <mergeCells count="35">
    <mergeCell ref="U2:Z6"/>
    <mergeCell ref="I9:K12"/>
    <mergeCell ref="L9:L10"/>
    <mergeCell ref="M9:M10"/>
    <mergeCell ref="N9:N10"/>
    <mergeCell ref="O9:O10"/>
    <mergeCell ref="P9:P10"/>
    <mergeCell ref="Q9:R10"/>
    <mergeCell ref="I3:S3"/>
    <mergeCell ref="I4:Q7"/>
    <mergeCell ref="R6:R7"/>
    <mergeCell ref="AB131:AB151"/>
    <mergeCell ref="U136:U150"/>
    <mergeCell ref="R70:S70"/>
    <mergeCell ref="R15:R17"/>
    <mergeCell ref="Q14:Q17"/>
    <mergeCell ref="U12:U22"/>
    <mergeCell ref="V12:Z17"/>
    <mergeCell ref="H18:R18"/>
    <mergeCell ref="Q11:R12"/>
    <mergeCell ref="U23:U129"/>
    <mergeCell ref="I90:O94"/>
    <mergeCell ref="U11:Z11"/>
    <mergeCell ref="I14:K17"/>
    <mergeCell ref="L15:L17"/>
    <mergeCell ref="M15:M17"/>
    <mergeCell ref="N15:N17"/>
    <mergeCell ref="O15:O17"/>
    <mergeCell ref="P15:P17"/>
    <mergeCell ref="L11:L12"/>
    <mergeCell ref="M11:M12"/>
    <mergeCell ref="N11:N12"/>
    <mergeCell ref="O11:O12"/>
    <mergeCell ref="I13:R13"/>
    <mergeCell ref="P11:P12"/>
  </mergeCells>
  <dataValidations count="3">
    <dataValidation type="list" allowBlank="1" showInputMessage="1" showErrorMessage="1" sqref="J20:J69" xr:uid="{5BF703E2-4531-49EA-91FE-B71BC2CA1F53}">
      <formula1>"עמלה כפולה"</formula1>
    </dataValidation>
    <dataValidation type="list" allowBlank="1" showInputMessage="1" showErrorMessage="1" sqref="K20:K69" xr:uid="{562B0FB4-F915-413C-B900-C8BD29490888}">
      <formula1>"העברה בנקאית, לא מתחדש, העברה ולא מתחדש,"</formula1>
    </dataValidation>
    <dataValidation type="list" allowBlank="1" showInputMessage="1" showErrorMessage="1" sqref="I20:I69" xr:uid="{5EB305CF-BAFA-4A50-84D7-2AC2E3E03179}">
      <formula1>"נכנסת, יוצאת"</formula1>
    </dataValidation>
  </dataValidations>
  <pageMargins left="0.7" right="0.7" top="0.75" bottom="0.75" header="0.3" footer="0.3"/>
  <pageSetup orientation="portrait" r:id="rId1"/>
  <drawing r:id="rId2"/>
  <picture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X M u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x c y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M u V i i K R 7 g O A A A A E Q A A A B M A H A B G b 3 J t d W x h c y 9 T Z W N 0 a W 9 u M S 5 t I K I Y A C i g F A A A A A A A A A A A A A A A A A A A A A A A A A A A A C t O T S 7 J z M 9 T C I b Q h t Y A U E s B A i 0 A F A A C A A g A c X M u V q F C A Y G j A A A A 9 g A A A B I A A A A A A A A A A A A A A A A A A A A A A E N v b m Z p Z y 9 Q Y W N r Y W d l L n h t b F B L A Q I t A B Q A A g A I A H F z L l Y P y u m r p A A A A O k A A A A T A A A A A A A A A A A A A A A A A O 8 A A A B b Q 2 9 u d G V u d F 9 U e X B l c 1 0 u e G 1 s U E s B A i 0 A F A A C A A g A c X M u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5 3 Z w F k 4 T d B j + b P o O V S o w 0 A A A A A A g A A A A A A E G Y A A A A B A A A g A A A A 0 H O V X R 6 N h R J k N T Z P s F 4 C 4 0 2 j h s D N q m x 9 F A q b 2 h b x Q z o A A A A A D o A A A A A C A A A g A A A A m R x Q I g P X Z A Z T L 6 F g Z f E 4 v / 8 u K D 8 R O J z + G 6 F w v u 0 U K t 1 Q A A A A w h e k r W z 2 7 i x D 4 + K b u F k r S e p 5 U R m h H t Q s n w 5 F 1 y V i T q O H c l 0 J 3 T w + N v M A F 7 B I L 2 D p 2 K b E Z 7 C K m x H i G r j B O T O 5 6 m e 3 O t m H p j h V e l a f S R C r e k l A A A A A h E L h O I p f I t y W v z 4 v w A 1 1 u f o F g T d G E b R z N a e M E I r q v 7 T l g S R p R U 5 Q S B 3 Z 7 V L Q q N 4 m L b 4 G Y + G 9 v / U + i N 0 + A L y 3 y w = = < / D a t a M a s h u p > 
</file>

<file path=customXml/itemProps1.xml><?xml version="1.0" encoding="utf-8"?>
<ds:datastoreItem xmlns:ds="http://schemas.openxmlformats.org/officeDocument/2006/customXml" ds:itemID="{E5EBA6F9-A949-4901-A260-62AC152538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דוח מעודכן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gavia</dc:creator>
  <cp:lastModifiedBy>Tomer gavia</cp:lastModifiedBy>
  <dcterms:created xsi:type="dcterms:W3CDTF">2022-12-30T11:19:20Z</dcterms:created>
  <dcterms:modified xsi:type="dcterms:W3CDTF">2023-01-27T18:16:34Z</dcterms:modified>
</cp:coreProperties>
</file>