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Ambiente de Trabalho\Uni\3Ano\1Semestre\Aprendizagem\homeworks\H04\penAndPaper\"/>
    </mc:Choice>
  </mc:AlternateContent>
  <xr:revisionPtr revIDLastSave="0" documentId="13_ncr:1_{16CA6ACA-8C02-4BDF-8DD7-1623A57C673F}" xr6:coauthVersionLast="47" xr6:coauthVersionMax="47" xr10:uidLastSave="{00000000-0000-0000-0000-000000000000}"/>
  <bookViews>
    <workbookView xWindow="3777" yWindow="530" windowWidth="19562" windowHeight="10352" xr2:uid="{D8C3BDBA-A6B4-48EB-B35A-30EBE73BA983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/>
  <c r="N6" i="2"/>
  <c r="M6" i="2"/>
  <c r="Q6" i="2" s="1"/>
  <c r="L6" i="2"/>
  <c r="D20" i="1"/>
  <c r="D19" i="1"/>
  <c r="P20" i="1"/>
  <c r="P19" i="1"/>
  <c r="L20" i="1"/>
  <c r="L19" i="1"/>
  <c r="L17" i="1"/>
  <c r="L16" i="1"/>
  <c r="O28" i="1" a="1"/>
  <c r="O28" i="1" s="1"/>
  <c r="M28" i="1" a="1"/>
  <c r="M28" i="1" s="1"/>
  <c r="K28" i="1" a="1"/>
  <c r="K28" i="1" s="1"/>
  <c r="J28" i="1" a="1"/>
  <c r="J28" i="1" s="1"/>
  <c r="P43" i="1"/>
  <c r="P40" i="1"/>
  <c r="P37" i="1"/>
  <c r="N43" i="1"/>
  <c r="N40" i="1"/>
  <c r="N37" i="1"/>
  <c r="P34" i="1"/>
  <c r="N34" i="1"/>
  <c r="H28" i="1"/>
  <c r="G28" i="1"/>
  <c r="B31" i="1"/>
  <c r="D31" i="1"/>
  <c r="D30" i="1"/>
  <c r="D29" i="1"/>
  <c r="D28" i="1"/>
  <c r="D27" i="1"/>
  <c r="B30" i="1"/>
  <c r="B29" i="1"/>
  <c r="B28" i="1"/>
  <c r="B27" i="1"/>
  <c r="O21" i="1"/>
  <c r="K21" i="1"/>
  <c r="G21" i="1"/>
  <c r="C21" i="1"/>
  <c r="H20" i="1"/>
  <c r="H19" i="1"/>
  <c r="O18" i="1"/>
  <c r="K18" i="1"/>
  <c r="G18" i="1"/>
  <c r="P17" i="1"/>
  <c r="P16" i="1"/>
  <c r="H17" i="1"/>
  <c r="H16" i="1"/>
  <c r="C18" i="1"/>
  <c r="D17" i="1"/>
  <c r="D16" i="1"/>
  <c r="P6" i="2" l="1"/>
  <c r="R6" i="2"/>
  <c r="O37" i="1"/>
  <c r="O42" i="1"/>
  <c r="O39" i="1"/>
  <c r="O34" i="1"/>
  <c r="O36" i="1"/>
  <c r="P33" i="1"/>
  <c r="P42" i="1"/>
  <c r="P36" i="1"/>
  <c r="O33" i="1"/>
  <c r="O40" i="1"/>
  <c r="O43" i="1"/>
  <c r="P39" i="1"/>
  <c r="N36" i="1"/>
  <c r="N33" i="1"/>
  <c r="M37" i="1"/>
  <c r="M33" i="1"/>
  <c r="M43" i="1"/>
  <c r="M42" i="1"/>
  <c r="M36" i="1"/>
  <c r="N39" i="1"/>
  <c r="M34" i="1"/>
  <c r="M39" i="1"/>
  <c r="M40" i="1"/>
  <c r="N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<sst xmlns="http://schemas.openxmlformats.org/spreadsheetml/2006/main" count="84" uniqueCount="35">
  <si>
    <t>y1</t>
  </si>
  <si>
    <t>y2</t>
  </si>
  <si>
    <t>x1</t>
  </si>
  <si>
    <t>x2</t>
  </si>
  <si>
    <t>x3</t>
  </si>
  <si>
    <t>x4</t>
  </si>
  <si>
    <t>c</t>
  </si>
  <si>
    <t>p(c = 1)</t>
  </si>
  <si>
    <t>1) atribuir classes aos pontos</t>
  </si>
  <si>
    <t>likelihood</t>
  </si>
  <si>
    <t>c1 = 1</t>
  </si>
  <si>
    <t>c2 = 1</t>
  </si>
  <si>
    <t>joints</t>
  </si>
  <si>
    <t>denominator</t>
  </si>
  <si>
    <t>posteriors</t>
  </si>
  <si>
    <t>class</t>
  </si>
  <si>
    <t>2) maximization step</t>
  </si>
  <si>
    <t>P(x | c1 = 1)</t>
  </si>
  <si>
    <t>P(x | c2 = 1)</t>
  </si>
  <si>
    <t>i) new priors</t>
  </si>
  <si>
    <t>P(c1 = 1)</t>
  </si>
  <si>
    <t>P(c2 = 1)</t>
  </si>
  <si>
    <t>ii) new mean</t>
  </si>
  <si>
    <t>iii) new cov matrix</t>
  </si>
  <si>
    <t>3) fazer sketch</t>
  </si>
  <si>
    <t>a(X)</t>
  </si>
  <si>
    <t>X = x1</t>
  </si>
  <si>
    <t>X = x2</t>
  </si>
  <si>
    <t xml:space="preserve">X = x3 </t>
  </si>
  <si>
    <t>X = x4</t>
  </si>
  <si>
    <t>b(X)</t>
  </si>
  <si>
    <t>S(X)</t>
  </si>
  <si>
    <t>X = c1</t>
  </si>
  <si>
    <t>X = c2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</si>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</sst>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%"/>
    <numFmt numFmtId="165" formatCode="0.0000%"/>
    <numFmt numFmtId="166" formatCode="0.000E+00"/>
    <numFmt numFmtId="168" formatCode="0.00000E+00"/>
    <numFmt numFmtId="169" formatCode="0.000000E+00"/>
    <numFmt numFmtId="172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4" applyNumberFormat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/>
    <xf numFmtId="11" fontId="0" fillId="0" borderId="1" xfId="0" applyNumberFormat="1" applyBorder="1"/>
    <xf numFmtId="11" fontId="0" fillId="0" borderId="2" xfId="0" applyNumberFormat="1" applyBorder="1"/>
    <xf numFmtId="11" fontId="0" fillId="0" borderId="0" xfId="0" applyNumberFormat="1" applyBorder="1"/>
    <xf numFmtId="9" fontId="0" fillId="0" borderId="0" xfId="1" applyFont="1" applyBorder="1"/>
    <xf numFmtId="9" fontId="0" fillId="0" borderId="1" xfId="1" applyFont="1" applyBorder="1"/>
    <xf numFmtId="9" fontId="0" fillId="0" borderId="0" xfId="0" applyNumberFormat="1"/>
    <xf numFmtId="9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2" borderId="0" xfId="2"/>
    <xf numFmtId="0" fontId="3" fillId="0" borderId="0" xfId="3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6" fontId="0" fillId="0" borderId="1" xfId="0" applyNumberFormat="1" applyBorder="1"/>
    <xf numFmtId="168" fontId="0" fillId="0" borderId="3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72" fontId="0" fillId="0" borderId="0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172" fontId="0" fillId="0" borderId="3" xfId="0" applyNumberFormat="1" applyBorder="1"/>
    <xf numFmtId="165" fontId="0" fillId="0" borderId="3" xfId="0" applyNumberFormat="1" applyBorder="1"/>
  </cellXfs>
  <cellStyles count="4">
    <cellStyle name="Bad" xfId="2" builtinId="27"/>
    <cellStyle name="Calculation" xfId="3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245852</xdr:colOff>
      <xdr:row>2</xdr:row>
      <xdr:rowOff>172528</xdr:rowOff>
    </xdr:from>
    <xdr:ext cx="1088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μ</m:t>
                    </m:r>
                  </m:oMath>
                </m:oMathPara>
              </a14:m>
              <a:endParaRPr lang="pt-PT" sz="1100" b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E623B9E-BD66-4A13-AC43-8D1BE2C8B236}"/>
                </a:ext>
              </a:extLst>
            </xdr:cNvPr>
            <xdr:cNvSpPr txBox="1"/>
          </xdr:nvSpPr>
          <xdr:spPr>
            <a:xfrm>
              <a:off x="4593565" y="353683"/>
              <a:ext cx="108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μ</a:t>
              </a:r>
              <a:endParaRPr lang="pt-PT" sz="1100" b="0"/>
            </a:p>
          </xdr:txBody>
        </xdr:sp>
      </mc:Fallback>
    </mc:AlternateContent>
    <xdr:clientData/>
  </xdr:oneCellAnchor>
  <xdr:oneCellAnchor>
    <xdr:from>
      <xdr:col>12</xdr:col>
      <xdr:colOff>116456</xdr:colOff>
      <xdr:row>15</xdr:row>
      <xdr:rowOff>51758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68E377-9463-4B95-AE25-C7E008143B97}"/>
            </a:ext>
          </a:extLst>
        </xdr:cNvPr>
        <xdr:cNvSpPr txBox="1"/>
      </xdr:nvSpPr>
      <xdr:spPr>
        <a:xfrm>
          <a:off x="7569679" y="27690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12</xdr:col>
      <xdr:colOff>142335</xdr:colOff>
      <xdr:row>15</xdr:row>
      <xdr:rowOff>51758</xdr:rowOff>
    </xdr:from>
    <xdr:ext cx="202721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6D806D-FA98-4595-88A1-8E24F6292BEC}"/>
            </a:ext>
          </a:extLst>
        </xdr:cNvPr>
        <xdr:cNvSpPr txBox="1"/>
      </xdr:nvSpPr>
      <xdr:spPr>
        <a:xfrm>
          <a:off x="7595558" y="2769079"/>
          <a:ext cx="20272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pt-PT" sz="1100" b="0"/>
        </a:p>
      </xdr:txBody>
    </xdr:sp>
    <xdr:clientData/>
  </xdr:oneCellAnchor>
  <xdr:oneCellAnchor>
    <xdr:from>
      <xdr:col>9</xdr:col>
      <xdr:colOff>487392</xdr:colOff>
      <xdr:row>3</xdr:row>
      <xdr:rowOff>8626</xdr:rowOff>
    </xdr:from>
    <xdr:ext cx="30578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100" b="0" i="1">
                        <a:latin typeface="Cambria Math" panose="02040503050406030204" pitchFamily="18" charset="0"/>
                      </a:rPr>
                      <m:t>Σ</m:t>
                    </m:r>
                  </m:oMath>
                </m:oMathPara>
              </a14:m>
              <a:endParaRPr lang="pt-PT" sz="1100" b="0"/>
            </a:p>
            <a:p>
              <a:endParaRPr lang="pt-PT" sz="1100" b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0C701-8012-4DD6-9E14-F6DD3E8995D0}"/>
                </a:ext>
              </a:extLst>
            </xdr:cNvPr>
            <xdr:cNvSpPr txBox="1"/>
          </xdr:nvSpPr>
          <xdr:spPr>
            <a:xfrm>
              <a:off x="5456207" y="552090"/>
              <a:ext cx="3057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</a:t>
              </a:r>
              <a:endParaRPr lang="pt-PT" sz="1100" b="0"/>
            </a:p>
            <a:p>
              <a:endParaRPr lang="pt-PT" sz="1100" b="0"/>
            </a:p>
          </xdr:txBody>
        </xdr:sp>
      </mc:Fallback>
    </mc:AlternateContent>
    <xdr:clientData/>
  </xdr:oneCellAnchor>
  <xdr:oneCellAnchor>
    <xdr:from>
      <xdr:col>9</xdr:col>
      <xdr:colOff>323491</xdr:colOff>
      <xdr:row>25</xdr:row>
      <xdr:rowOff>172528</xdr:rowOff>
    </xdr:from>
    <xdr:ext cx="22442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4E269-64FF-4601-9C5B-D5F5875972F2}"/>
                </a:ext>
              </a:extLst>
            </xdr:cNvPr>
            <xdr:cNvSpPr txBox="1"/>
          </xdr:nvSpPr>
          <xdr:spPr>
            <a:xfrm>
              <a:off x="6318849" y="4701396"/>
              <a:ext cx="22442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𝜇_1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219973</xdr:colOff>
      <xdr:row>25</xdr:row>
      <xdr:rowOff>181154</xdr:rowOff>
    </xdr:from>
    <xdr:ext cx="2260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pt-PT" sz="1100" b="0"/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A87D1A5-F602-49E3-A651-91E522D9DCA4}"/>
                </a:ext>
              </a:extLst>
            </xdr:cNvPr>
            <xdr:cNvSpPr txBox="1"/>
          </xdr:nvSpPr>
          <xdr:spPr>
            <a:xfrm>
              <a:off x="6991709" y="4710022"/>
              <a:ext cx="226088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𝜇_2</a:t>
              </a:r>
              <a:endParaRPr lang="pt-PT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608162</xdr:colOff>
      <xdr:row>26</xdr:row>
      <xdr:rowOff>17253</xdr:rowOff>
    </xdr:from>
    <xdr:ext cx="1712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61A682-97E8-4A35-98DD-A708E287F372}"/>
                </a:ext>
              </a:extLst>
            </xdr:cNvPr>
            <xdr:cNvSpPr txBox="1"/>
          </xdr:nvSpPr>
          <xdr:spPr>
            <a:xfrm>
              <a:off x="8622102" y="4727276"/>
              <a:ext cx="1712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534838</xdr:colOff>
      <xdr:row>26</xdr:row>
      <xdr:rowOff>0</xdr:rowOff>
    </xdr:from>
    <xdr:ext cx="17453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PT" sz="1100" b="0" i="0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F832FF-45EF-48E8-9BC6-740017CEEBF2}"/>
                </a:ext>
              </a:extLst>
            </xdr:cNvPr>
            <xdr:cNvSpPr txBox="1"/>
          </xdr:nvSpPr>
          <xdr:spPr>
            <a:xfrm>
              <a:off x="9937630" y="4710023"/>
              <a:ext cx="174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Σ_2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557-5011-4EFA-8AC3-434123C8EEDB}">
  <dimension ref="B3:Q48"/>
  <sheetViews>
    <sheetView tabSelected="1" topLeftCell="A4" workbookViewId="0">
      <selection activeCell="K29" sqref="K28:K29"/>
    </sheetView>
  </sheetViews>
  <sheetFormatPr defaultRowHeight="14.3" x14ac:dyDescent="0.25"/>
  <cols>
    <col min="2" max="2" width="11.25" customWidth="1"/>
    <col min="4" max="4" width="9.625" customWidth="1"/>
    <col min="6" max="6" width="11.25" customWidth="1"/>
    <col min="7" max="7" width="9.625" customWidth="1"/>
    <col min="8" max="8" width="9.125" customWidth="1"/>
    <col min="9" max="9" width="9" customWidth="1"/>
    <col min="10" max="10" width="11.25" customWidth="1"/>
    <col min="14" max="14" width="11.125" customWidth="1"/>
    <col min="16" max="16" width="10.875" bestFit="1" customWidth="1"/>
  </cols>
  <sheetData>
    <row r="3" spans="2:16" x14ac:dyDescent="0.25">
      <c r="J3" s="1"/>
      <c r="K3" s="1"/>
    </row>
    <row r="4" spans="2:16" x14ac:dyDescent="0.25">
      <c r="B4" s="3"/>
      <c r="C4" s="3" t="s">
        <v>0</v>
      </c>
      <c r="D4" s="3" t="s">
        <v>1</v>
      </c>
      <c r="G4" s="3" t="s">
        <v>6</v>
      </c>
      <c r="H4" s="3" t="s">
        <v>7</v>
      </c>
      <c r="I4" s="3"/>
      <c r="J4" s="4"/>
      <c r="K4" s="4"/>
    </row>
    <row r="5" spans="2:16" x14ac:dyDescent="0.25">
      <c r="B5" t="s">
        <v>2</v>
      </c>
      <c r="C5">
        <v>2</v>
      </c>
      <c r="D5">
        <v>4</v>
      </c>
      <c r="G5" s="22">
        <v>1</v>
      </c>
      <c r="H5" s="22">
        <v>0.7</v>
      </c>
      <c r="I5" s="2">
        <v>2</v>
      </c>
      <c r="J5" s="2">
        <v>1</v>
      </c>
      <c r="K5" s="2">
        <v>0</v>
      </c>
    </row>
    <row r="6" spans="2:16" x14ac:dyDescent="0.25">
      <c r="B6" t="s">
        <v>3</v>
      </c>
      <c r="C6">
        <v>-1</v>
      </c>
      <c r="D6">
        <v>-4</v>
      </c>
      <c r="G6" s="23"/>
      <c r="H6" s="23"/>
      <c r="I6" s="3">
        <v>4</v>
      </c>
      <c r="J6" s="3">
        <v>0</v>
      </c>
      <c r="K6" s="3">
        <v>1</v>
      </c>
    </row>
    <row r="7" spans="2:16" x14ac:dyDescent="0.25">
      <c r="B7" t="s">
        <v>4</v>
      </c>
      <c r="C7">
        <v>-1</v>
      </c>
      <c r="D7">
        <v>2</v>
      </c>
      <c r="G7" s="24">
        <v>2</v>
      </c>
      <c r="H7" s="24">
        <v>0.3</v>
      </c>
      <c r="I7" s="5">
        <v>-1</v>
      </c>
      <c r="J7" s="5">
        <v>2</v>
      </c>
      <c r="K7" s="5">
        <v>0</v>
      </c>
    </row>
    <row r="8" spans="2:16" x14ac:dyDescent="0.25">
      <c r="B8" s="3" t="s">
        <v>5</v>
      </c>
      <c r="C8" s="3">
        <v>4</v>
      </c>
      <c r="D8" s="3">
        <v>0</v>
      </c>
      <c r="G8" s="23"/>
      <c r="H8" s="23"/>
      <c r="I8" s="3">
        <v>-4</v>
      </c>
      <c r="J8" s="3">
        <v>0</v>
      </c>
      <c r="K8" s="3">
        <v>2</v>
      </c>
    </row>
    <row r="11" spans="2:16" x14ac:dyDescent="0.25">
      <c r="B11" t="s">
        <v>8</v>
      </c>
    </row>
    <row r="13" spans="2:16" x14ac:dyDescent="0.25">
      <c r="B13" s="20" t="s">
        <v>2</v>
      </c>
      <c r="C13" s="20"/>
      <c r="D13" s="20"/>
      <c r="E13" s="7"/>
      <c r="F13" s="20" t="s">
        <v>3</v>
      </c>
      <c r="G13" s="20"/>
      <c r="H13" s="20"/>
      <c r="I13" s="7"/>
      <c r="J13" s="20" t="s">
        <v>4</v>
      </c>
      <c r="K13" s="20"/>
      <c r="L13" s="20"/>
      <c r="M13" s="7"/>
      <c r="N13" s="20" t="s">
        <v>5</v>
      </c>
      <c r="O13" s="20"/>
      <c r="P13" s="20"/>
    </row>
    <row r="14" spans="2:16" x14ac:dyDescent="0.25">
      <c r="B14" s="22" t="s">
        <v>9</v>
      </c>
      <c r="C14" s="2" t="s">
        <v>10</v>
      </c>
      <c r="D14" s="2">
        <v>0.15915494309189501</v>
      </c>
      <c r="F14" s="22" t="s">
        <v>9</v>
      </c>
      <c r="G14" s="2" t="s">
        <v>10</v>
      </c>
      <c r="H14" s="10">
        <v>2.2390899578253199E-17</v>
      </c>
      <c r="J14" s="22" t="s">
        <v>9</v>
      </c>
      <c r="K14" s="2" t="s">
        <v>10</v>
      </c>
      <c r="L14" s="2">
        <v>2.3927977920047E-4</v>
      </c>
      <c r="N14" s="22" t="s">
        <v>9</v>
      </c>
      <c r="O14" s="2" t="s">
        <v>10</v>
      </c>
      <c r="P14" s="10">
        <v>7.2256232377243201E-6</v>
      </c>
    </row>
    <row r="15" spans="2:16" x14ac:dyDescent="0.25">
      <c r="B15" s="23"/>
      <c r="C15" s="3" t="s">
        <v>11</v>
      </c>
      <c r="D15" s="8">
        <v>9.4387795134662607E-10</v>
      </c>
      <c r="F15" s="23"/>
      <c r="G15" s="3" t="s">
        <v>11</v>
      </c>
      <c r="H15" s="3">
        <v>7.9577471545947603E-2</v>
      </c>
      <c r="J15" s="23"/>
      <c r="K15" s="3" t="s">
        <v>11</v>
      </c>
      <c r="L15" s="8">
        <v>9.8206401731987101E-6</v>
      </c>
      <c r="N15" s="23"/>
      <c r="O15" s="3" t="s">
        <v>11</v>
      </c>
      <c r="P15" s="8">
        <v>2.8136605178593099E-6</v>
      </c>
    </row>
    <row r="16" spans="2:16" x14ac:dyDescent="0.25">
      <c r="B16" s="24" t="s">
        <v>12</v>
      </c>
      <c r="C16" s="2" t="s">
        <v>10</v>
      </c>
      <c r="D16" s="5">
        <f>H5*D14</f>
        <v>0.1114084601643265</v>
      </c>
      <c r="F16" s="24" t="s">
        <v>12</v>
      </c>
      <c r="G16" s="2" t="s">
        <v>10</v>
      </c>
      <c r="H16" s="9">
        <f>H5*H14</f>
        <v>1.5673629704777237E-17</v>
      </c>
      <c r="J16" s="24" t="s">
        <v>12</v>
      </c>
      <c r="K16" s="2" t="s">
        <v>10</v>
      </c>
      <c r="L16" s="5">
        <f>L14*H5</f>
        <v>1.67495845440329E-4</v>
      </c>
      <c r="N16" s="24" t="s">
        <v>12</v>
      </c>
      <c r="O16" s="2" t="s">
        <v>10</v>
      </c>
      <c r="P16" s="9">
        <f>P14*H5</f>
        <v>5.0579362664070234E-6</v>
      </c>
    </row>
    <row r="17" spans="2:16" x14ac:dyDescent="0.25">
      <c r="B17" s="23"/>
      <c r="C17" s="3" t="s">
        <v>11</v>
      </c>
      <c r="D17" s="26">
        <f>H7*D15</f>
        <v>2.8316338540398779E-10</v>
      </c>
      <c r="F17" s="23"/>
      <c r="G17" s="3" t="s">
        <v>11</v>
      </c>
      <c r="H17" s="3">
        <f>H15*H7</f>
        <v>2.3873241463784282E-2</v>
      </c>
      <c r="J17" s="23"/>
      <c r="K17" s="3" t="s">
        <v>11</v>
      </c>
      <c r="L17" s="8">
        <f>L15*H7</f>
        <v>2.9461920519596129E-6</v>
      </c>
      <c r="N17" s="23"/>
      <c r="O17" s="3" t="s">
        <v>11</v>
      </c>
      <c r="P17" s="8">
        <f>P15*H7</f>
        <v>8.4409815535779294E-7</v>
      </c>
    </row>
    <row r="18" spans="2:16" x14ac:dyDescent="0.25">
      <c r="B18" s="6" t="s">
        <v>13</v>
      </c>
      <c r="C18" s="28">
        <f>D16+D17</f>
        <v>0.11140846044748988</v>
      </c>
      <c r="D18" s="28"/>
      <c r="F18" s="6" t="s">
        <v>13</v>
      </c>
      <c r="G18" s="27">
        <f>H16+H17</f>
        <v>2.3873241463784299E-2</v>
      </c>
      <c r="H18" s="27"/>
      <c r="J18" s="6" t="s">
        <v>13</v>
      </c>
      <c r="K18" s="28">
        <f>L16+L17</f>
        <v>1.704420374922886E-4</v>
      </c>
      <c r="L18" s="28"/>
      <c r="N18" s="6" t="s">
        <v>13</v>
      </c>
      <c r="O18" s="28">
        <f>P16+P17</f>
        <v>5.9020344217648163E-6</v>
      </c>
      <c r="P18" s="28"/>
    </row>
    <row r="19" spans="2:16" x14ac:dyDescent="0.25">
      <c r="B19" s="24" t="s">
        <v>14</v>
      </c>
      <c r="C19" s="2" t="s">
        <v>10</v>
      </c>
      <c r="D19" s="11">
        <f>D16/C18</f>
        <v>0.99999999745833146</v>
      </c>
      <c r="F19" s="24" t="s">
        <v>14</v>
      </c>
      <c r="G19" s="2" t="s">
        <v>10</v>
      </c>
      <c r="H19" s="11">
        <f>H16/G18</f>
        <v>6.5653546580819908E-16</v>
      </c>
      <c r="J19" s="24" t="s">
        <v>14</v>
      </c>
      <c r="K19" s="2" t="s">
        <v>10</v>
      </c>
      <c r="L19" s="29">
        <f>L16/K18</f>
        <v>0.98271440487741823</v>
      </c>
      <c r="N19" s="24" t="s">
        <v>14</v>
      </c>
      <c r="O19" s="2" t="s">
        <v>10</v>
      </c>
      <c r="P19" s="31">
        <f>P16/O18</f>
        <v>0.85698183117248028</v>
      </c>
    </row>
    <row r="20" spans="2:16" x14ac:dyDescent="0.25">
      <c r="B20" s="23"/>
      <c r="C20" s="3" t="s">
        <v>11</v>
      </c>
      <c r="D20" s="12">
        <f>D17/C18</f>
        <v>2.5416685973993073E-9</v>
      </c>
      <c r="F20" s="23"/>
      <c r="G20" s="3" t="s">
        <v>11</v>
      </c>
      <c r="H20" s="12">
        <f>H17/G18</f>
        <v>0.99999999999999922</v>
      </c>
      <c r="J20" s="23"/>
      <c r="K20" s="3" t="s">
        <v>11</v>
      </c>
      <c r="L20" s="30">
        <f>L17/K18</f>
        <v>1.7285595122581827E-2</v>
      </c>
      <c r="N20" s="23"/>
      <c r="O20" s="3" t="s">
        <v>11</v>
      </c>
      <c r="P20" s="30">
        <f>P17/O18</f>
        <v>0.14301816882751966</v>
      </c>
    </row>
    <row r="21" spans="2:16" x14ac:dyDescent="0.25">
      <c r="B21" s="6" t="s">
        <v>15</v>
      </c>
      <c r="C21" s="21" t="str">
        <f>IF(D19&gt;D20, "c1", "c2")</f>
        <v>c1</v>
      </c>
      <c r="D21" s="21"/>
      <c r="F21" s="6" t="s">
        <v>15</v>
      </c>
      <c r="G21" s="21" t="str">
        <f>IF(H19&gt;H20, "c1", "c2")</f>
        <v>c2</v>
      </c>
      <c r="H21" s="21"/>
      <c r="J21" s="6" t="s">
        <v>15</v>
      </c>
      <c r="K21" s="21" t="str">
        <f>IF(L19&gt;L20, "c1", "c2")</f>
        <v>c1</v>
      </c>
      <c r="L21" s="21"/>
      <c r="N21" s="6" t="s">
        <v>15</v>
      </c>
      <c r="O21" s="21" t="str">
        <f>IF(P19&gt;P20, "c1", "c2")</f>
        <v>c1</v>
      </c>
      <c r="P21" s="21"/>
    </row>
    <row r="24" spans="2:16" x14ac:dyDescent="0.25">
      <c r="B24" t="s">
        <v>16</v>
      </c>
    </row>
    <row r="25" spans="2:16" x14ac:dyDescent="0.25">
      <c r="G25" t="s">
        <v>19</v>
      </c>
      <c r="J25" t="s">
        <v>22</v>
      </c>
      <c r="M25" t="s">
        <v>23</v>
      </c>
    </row>
    <row r="26" spans="2:16" x14ac:dyDescent="0.25">
      <c r="B26" s="4" t="s">
        <v>17</v>
      </c>
      <c r="D26" s="4" t="s">
        <v>18</v>
      </c>
    </row>
    <row r="27" spans="2:16" x14ac:dyDescent="0.25">
      <c r="B27" s="13">
        <f>D19</f>
        <v>0.99999999745833146</v>
      </c>
      <c r="D27" s="13">
        <f>D20</f>
        <v>2.5416685973993073E-9</v>
      </c>
      <c r="G27" s="4" t="s">
        <v>20</v>
      </c>
      <c r="H27" s="4" t="s">
        <v>21</v>
      </c>
      <c r="J27" s="3"/>
      <c r="K27" s="3"/>
      <c r="M27" s="20"/>
      <c r="N27" s="20"/>
      <c r="O27" s="20"/>
      <c r="P27" s="20"/>
    </row>
    <row r="28" spans="2:16" x14ac:dyDescent="0.25">
      <c r="B28" s="13">
        <f>H19</f>
        <v>6.5653546580819908E-16</v>
      </c>
      <c r="D28" s="13">
        <f>H20</f>
        <v>0.99999999999999922</v>
      </c>
      <c r="G28" s="15">
        <f>B31/(D31+B31)</f>
        <v>0.70992405837705763</v>
      </c>
      <c r="H28" s="16">
        <f>D31/(D31+B31)</f>
        <v>0.29007594162294231</v>
      </c>
      <c r="J28" cm="1">
        <f t="array" ref="J28:J29">TRANSPOSE((C5:D5*B27 + C6:D6*B28 + C7:D7*B29 + C8:D8*B30)/B31)</f>
        <v>1.5653832484883214</v>
      </c>
      <c r="K28" cm="1">
        <f t="array" ref="K28:K29">TRANSPOSE((C5:D5*D27 + C6:D6*D28 + C7:D7*D29 + C8:D8*D30)/D31)</f>
        <v>-0.38370375722840799</v>
      </c>
      <c r="M28" cm="1">
        <f t="array" ref="M28:N29">(B27*M33:N34 + B28*M36:N37 + B29*M39:N40 + B30*M42:N43) / B31</f>
        <v>4.1328229837775829</v>
      </c>
      <c r="N28">
        <v>-1.1633677940727911</v>
      </c>
      <c r="O28" cm="1">
        <f t="array" ref="O28:P29">(D27*O33:P34 + D28*O36:P37 + D29*O39:P40 + D30*O42:P43) / D31</f>
        <v>2.7016601418604589</v>
      </c>
      <c r="P28">
        <v>2.1062405994368594</v>
      </c>
    </row>
    <row r="29" spans="2:16" x14ac:dyDescent="0.25">
      <c r="B29" s="13">
        <f>L19</f>
        <v>0.98271440487741823</v>
      </c>
      <c r="D29" s="13">
        <f>L20</f>
        <v>1.7285595122581827E-2</v>
      </c>
      <c r="J29">
        <v>2.1007277923590868</v>
      </c>
      <c r="K29">
        <v>-3.4175781498820879</v>
      </c>
      <c r="M29" s="3">
        <v>-1.1633677940727911</v>
      </c>
      <c r="N29" s="3">
        <v>2.605601056514339</v>
      </c>
      <c r="O29" s="3">
        <v>2.1062405994368594</v>
      </c>
      <c r="P29" s="3">
        <v>2.1692419463409709</v>
      </c>
    </row>
    <row r="30" spans="2:16" x14ac:dyDescent="0.25">
      <c r="B30" s="14">
        <f>P19</f>
        <v>0.85698183117248028</v>
      </c>
      <c r="D30" s="14">
        <f>P20</f>
        <v>0.14301816882751966</v>
      </c>
    </row>
    <row r="31" spans="2:16" x14ac:dyDescent="0.25">
      <c r="B31" s="32">
        <f>SUM(B27:B30)</f>
        <v>2.8396962335082305</v>
      </c>
      <c r="D31" s="33">
        <f>SUM(D27:D30)</f>
        <v>1.1603037664917693</v>
      </c>
      <c r="M31" s="2"/>
      <c r="N31" s="2"/>
    </row>
    <row r="32" spans="2:16" x14ac:dyDescent="0.25">
      <c r="M32" s="20"/>
      <c r="N32" s="20"/>
      <c r="O32" s="20"/>
      <c r="P32" s="20"/>
    </row>
    <row r="33" spans="2:17" x14ac:dyDescent="0.25">
      <c r="M33">
        <f>(C5 - J28)^2</f>
        <v>0.18889172069456414</v>
      </c>
      <c r="N33">
        <f>(C5 - J28)*(D5 - J29)</f>
        <v>0.82545551712130794</v>
      </c>
      <c r="O33">
        <f>(C5 - K28)^2</f>
        <v>5.6820436022248293</v>
      </c>
      <c r="P33">
        <f>(C5 - K28)*(D5 - K29)</f>
        <v>17.681308905409278</v>
      </c>
    </row>
    <row r="34" spans="2:17" x14ac:dyDescent="0.25">
      <c r="M34" s="3">
        <f>(C5 - J28)*(D5 - J29)</f>
        <v>0.82545551712130794</v>
      </c>
      <c r="N34" s="3">
        <f>(D5 - J29)^2</f>
        <v>3.6072349187171882</v>
      </c>
      <c r="O34" s="3">
        <f>(C5 - K28)*(D5 - K29)</f>
        <v>17.681308905409278</v>
      </c>
      <c r="P34" s="3">
        <f>(D5 - K29)^2</f>
        <v>55.020465609608181</v>
      </c>
    </row>
    <row r="35" spans="2:17" x14ac:dyDescent="0.25">
      <c r="M35" s="21"/>
      <c r="N35" s="21"/>
      <c r="O35" s="21"/>
      <c r="P35" s="21"/>
    </row>
    <row r="36" spans="2:17" x14ac:dyDescent="0.25">
      <c r="M36">
        <f>(C6 - J28)^2</f>
        <v>6.5811912116244917</v>
      </c>
      <c r="N36">
        <f>(C6 - J28)*(D6 - J29)</f>
        <v>15.650704882105138</v>
      </c>
      <c r="O36">
        <f>(C6 - K28)^2</f>
        <v>0.37982105885438106</v>
      </c>
      <c r="P36">
        <f>(C6 - K28)*(D6 - K29)</f>
        <v>0.35894439793574856</v>
      </c>
    </row>
    <row r="37" spans="2:17" x14ac:dyDescent="0.25">
      <c r="M37" s="3">
        <f>(C6 - J28)*(D6 - J29)</f>
        <v>15.650704882105138</v>
      </c>
      <c r="N37" s="3">
        <f>(D6 - J29)^2</f>
        <v>37.218879596462578</v>
      </c>
      <c r="O37" s="3">
        <f>(C6 - K28)*(D6 - K29)</f>
        <v>0.35894439793574856</v>
      </c>
      <c r="P37" s="3">
        <f>(D6 - K29)^2</f>
        <v>0.33921521149477174</v>
      </c>
    </row>
    <row r="38" spans="2:17" x14ac:dyDescent="0.25">
      <c r="M38" s="20"/>
      <c r="N38" s="20"/>
      <c r="O38" s="20"/>
      <c r="P38" s="20"/>
    </row>
    <row r="39" spans="2:17" x14ac:dyDescent="0.25">
      <c r="M39">
        <f>(C6 - J28)^2</f>
        <v>6.5811912116244917</v>
      </c>
      <c r="N39">
        <f>(C7 - J28)*(D7 - J29)</f>
        <v>0.25840539117521122</v>
      </c>
      <c r="O39">
        <f>(C6 - K28)^2</f>
        <v>0.37982105885438106</v>
      </c>
      <c r="P39">
        <f>(C7 - K28)*(D7 - K29)</f>
        <v>-3.3388330586938033</v>
      </c>
    </row>
    <row r="40" spans="2:17" x14ac:dyDescent="0.25">
      <c r="M40" s="3">
        <f>(C7 - J28)*(D7 - J29)</f>
        <v>0.25840539117521122</v>
      </c>
      <c r="N40" s="3">
        <f>(D7 - J29)^2</f>
        <v>1.0146088153535305E-2</v>
      </c>
      <c r="O40" s="3">
        <f>(C7 - K28)*(D7 - K29)</f>
        <v>-3.3388330586938033</v>
      </c>
      <c r="P40" s="3">
        <f>(D7 - K29)^2</f>
        <v>29.350153010079826</v>
      </c>
    </row>
    <row r="41" spans="2:17" x14ac:dyDescent="0.25">
      <c r="M41" s="20"/>
      <c r="N41" s="20"/>
      <c r="O41" s="20"/>
      <c r="P41" s="20"/>
    </row>
    <row r="42" spans="2:17" x14ac:dyDescent="0.25">
      <c r="M42">
        <f>(C8 - J28)^2</f>
        <v>5.9273587267412795</v>
      </c>
      <c r="N42">
        <f>(C8 - J28)*(D8 - J29)</f>
        <v>-5.1144670736435804</v>
      </c>
      <c r="O42">
        <f>(C8 - K28)^2</f>
        <v>19.216858631138457</v>
      </c>
      <c r="P42">
        <f>(C8 - K28)*(D8 - K29)</f>
        <v>14.981650176259819</v>
      </c>
    </row>
    <row r="43" spans="2:17" x14ac:dyDescent="0.25">
      <c r="M43" s="3">
        <f>(C8 - J28)*(D8 - J29)</f>
        <v>-5.1144670736435804</v>
      </c>
      <c r="N43" s="3">
        <f>(D8 - J29)^2</f>
        <v>4.4130572575898821</v>
      </c>
      <c r="O43" s="3">
        <f>(C8 - K28)*(D8 - K29)</f>
        <v>14.981650176259819</v>
      </c>
      <c r="P43" s="3">
        <f>(D8 - K29)^2</f>
        <v>11.679840410551474</v>
      </c>
    </row>
    <row r="44" spans="2:17" x14ac:dyDescent="0.25">
      <c r="N44" s="18"/>
    </row>
    <row r="48" spans="2:17" x14ac:dyDescent="0.25">
      <c r="B48" s="17" t="s">
        <v>24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</sheetData>
  <mergeCells count="38">
    <mergeCell ref="G5:G6"/>
    <mergeCell ref="G7:G8"/>
    <mergeCell ref="H5:H6"/>
    <mergeCell ref="H7:H8"/>
    <mergeCell ref="B13:D13"/>
    <mergeCell ref="J13:L13"/>
    <mergeCell ref="J14:J15"/>
    <mergeCell ref="J16:J17"/>
    <mergeCell ref="K18:L18"/>
    <mergeCell ref="J19:J20"/>
    <mergeCell ref="B14:B15"/>
    <mergeCell ref="B16:B17"/>
    <mergeCell ref="B19:B20"/>
    <mergeCell ref="C18:D18"/>
    <mergeCell ref="F13:H13"/>
    <mergeCell ref="F14:F15"/>
    <mergeCell ref="F16:F17"/>
    <mergeCell ref="G18:H18"/>
    <mergeCell ref="F19:F20"/>
    <mergeCell ref="N13:P13"/>
    <mergeCell ref="N14:N15"/>
    <mergeCell ref="N16:N17"/>
    <mergeCell ref="O18:P18"/>
    <mergeCell ref="N19:N20"/>
    <mergeCell ref="C21:D21"/>
    <mergeCell ref="G21:H21"/>
    <mergeCell ref="K21:L21"/>
    <mergeCell ref="O21:P21"/>
    <mergeCell ref="M27:N27"/>
    <mergeCell ref="O27:P27"/>
    <mergeCell ref="O32:P32"/>
    <mergeCell ref="O35:P35"/>
    <mergeCell ref="O38:P38"/>
    <mergeCell ref="O41:P41"/>
    <mergeCell ref="M32:N32"/>
    <mergeCell ref="M35:N35"/>
    <mergeCell ref="M38:N38"/>
    <mergeCell ref="M41:N4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F90-97BD-41BC-954F-99D4AF5EB548}">
  <dimension ref="B4:R6"/>
  <sheetViews>
    <sheetView topLeftCell="F1" workbookViewId="0">
      <selection activeCell="E7" sqref="E7"/>
    </sheetView>
  </sheetViews>
  <sheetFormatPr defaultRowHeight="14.3" x14ac:dyDescent="0.25"/>
  <sheetData>
    <row r="4" spans="2:18" x14ac:dyDescent="0.25">
      <c r="B4" s="20" t="s">
        <v>25</v>
      </c>
      <c r="C4" s="20"/>
      <c r="D4" s="20"/>
      <c r="E4" s="20"/>
      <c r="G4" s="20" t="s">
        <v>30</v>
      </c>
      <c r="H4" s="20"/>
      <c r="I4" s="20"/>
      <c r="J4" s="20"/>
      <c r="L4" s="25" t="s">
        <v>31</v>
      </c>
      <c r="M4" s="25"/>
      <c r="N4" s="25"/>
      <c r="O4" s="25"/>
      <c r="P4" s="25"/>
      <c r="Q4" s="25"/>
      <c r="R4" s="25"/>
    </row>
    <row r="5" spans="2:18" x14ac:dyDescent="0.25">
      <c r="B5" s="19" t="s">
        <v>26</v>
      </c>
      <c r="C5" s="19" t="s">
        <v>27</v>
      </c>
      <c r="D5" s="19" t="s">
        <v>28</v>
      </c>
      <c r="E5" s="19" t="s">
        <v>29</v>
      </c>
      <c r="G5" s="19" t="s">
        <v>26</v>
      </c>
      <c r="H5" s="19" t="s">
        <v>27</v>
      </c>
      <c r="I5" s="19" t="s">
        <v>28</v>
      </c>
      <c r="J5" s="19" t="s">
        <v>29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32</v>
      </c>
      <c r="Q5" s="3" t="s">
        <v>33</v>
      </c>
      <c r="R5" s="3" t="s">
        <v>34</v>
      </c>
    </row>
    <row r="6" spans="2:18" x14ac:dyDescent="0.25">
      <c r="B6">
        <v>4.0388436152317801</v>
      </c>
      <c r="C6">
        <v>4.49535804129924</v>
      </c>
      <c r="D6">
        <v>4.9286503810670403</v>
      </c>
      <c r="E6">
        <v>1</v>
      </c>
      <c r="G6">
        <v>8.5440037453175304</v>
      </c>
      <c r="H6">
        <v>6</v>
      </c>
      <c r="I6">
        <v>6.4031242374328396</v>
      </c>
      <c r="J6">
        <v>6.9823759942501198</v>
      </c>
      <c r="L6">
        <f xml:space="preserve"> 1 - B6/G6</f>
        <v>0.527289109927505</v>
      </c>
      <c r="M6">
        <f xml:space="preserve"> 1 - C6/H6</f>
        <v>0.25077365978346</v>
      </c>
      <c r="N6">
        <f xml:space="preserve"> 1 - D6/I6</f>
        <v>0.2302741289550474</v>
      </c>
      <c r="O6">
        <f xml:space="preserve"> 1 - E6/J6</f>
        <v>0.85678227571481613</v>
      </c>
      <c r="P6">
        <f>(L6 + N6 + O6)/3</f>
        <v>0.53811517153245614</v>
      </c>
      <c r="Q6">
        <f>M6</f>
        <v>0.25077365978346</v>
      </c>
      <c r="R6">
        <f>(P6 + Q6)/2</f>
        <v>0.39444441565795807</v>
      </c>
    </row>
  </sheetData>
  <mergeCells count="3">
    <mergeCell ref="B4:E4"/>
    <mergeCell ref="G4:J4"/>
    <mergeCell ref="L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25E0-FDB5-4B21-A78E-0E7A9C27B49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2021-11-11T18:11:06Z</dcterms:created>
  <dcterms:modified xsi:type="dcterms:W3CDTF">2021-11-14T11:15:38Z</dcterms:modified>
</cp:coreProperties>
</file>