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a79601412623896/Desktop/Comp Project/COMP WORK-20240929T014442Z-001/COMP WORK/Comp Data/Variables Data/Dollar Assets or Debt Abroad/US Treasury Capital Net Inflows Monthly (FRNTTNET Index) (Billions)/PoP Level Change - QoQ/"/>
    </mc:Choice>
  </mc:AlternateContent>
  <xr:revisionPtr revIDLastSave="369" documentId="11_D63A96EEB570775AEC89DE2E7E8987D965329D0F" xr6:coauthVersionLast="47" xr6:coauthVersionMax="47" xr10:uidLastSave="{E53D871E-0EDB-4E2F-854B-BED527CA985B}"/>
  <bookViews>
    <workbookView xWindow="-110" yWindow="-110" windowWidth="19420" windowHeight="10300" activeTab="1" xr2:uid="{00000000-000D-0000-FFFF-FFFF00000000}"/>
  </bookViews>
  <sheets>
    <sheet name="Worksheet" sheetId="2" r:id="rId1"/>
    <sheet name="Qrtly Aggregated QoQ Lvl Change" sheetId="6" r:id="rId2"/>
    <sheet name="Quarterly Only" sheetId="3" r:id="rId3"/>
  </sheets>
  <definedNames>
    <definedName name="_xlnm._FilterDatabase" localSheetId="2" hidden="1">'Quarterly Only'!$A$1:$B$125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6" i="3"/>
  <c r="B117" i="3"/>
  <c r="B118" i="3"/>
  <c r="B119" i="3"/>
  <c r="B120" i="3"/>
  <c r="B121" i="3"/>
  <c r="B122" i="3"/>
  <c r="B123" i="3"/>
  <c r="B362" i="2" l="1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<sst xmlns="http://schemas.openxmlformats.org/spreadsheetml/2006/main" count="6" uniqueCount="4">
  <si>
    <t>Date</t>
  </si>
  <si>
    <t>FRNTTNET</t>
  </si>
  <si>
    <t>&lt;NSA&gt; PopChg</t>
  </si>
  <si>
    <t>US Treasury International Capital Net Monthly Inflows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</si>
</sst>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6" formatCode="m/d/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5">
    <xf numFmtId="0" fontId="0" fillId="0" borderId="0" xfId="0"/>
    <xf numFmtId="22" fontId="1" fillId="0" borderId="0" xfId="42"/>
    <xf numFmtId="164" fontId="0" fillId="0" borderId="0" xfId="0" applyNumberFormat="1"/>
    <xf numFmtId="164" fontId="1" fillId="0" borderId="0" xfId="42" applyNumberFormat="1"/>
    <xf numFmtId="166" fontId="1" fillId="0" borderId="0" xfId="42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'Qrtly Aggregated QoQ Lvl Change'!$A$1:$A$118</c:f>
              <c:numCache>
                <c:formatCode>m/d/yy;@</c:formatCode>
                <c:ptCount val="118"/>
                <c:pt idx="0">
                  <c:v>34607</c:v>
                </c:pt>
                <c:pt idx="1">
                  <c:v>34699</c:v>
                </c:pt>
                <c:pt idx="2">
                  <c:v>34789</c:v>
                </c:pt>
                <c:pt idx="3">
                  <c:v>34880</c:v>
                </c:pt>
                <c:pt idx="4">
                  <c:v>34972</c:v>
                </c:pt>
                <c:pt idx="5">
                  <c:v>35064</c:v>
                </c:pt>
                <c:pt idx="6">
                  <c:v>35155</c:v>
                </c:pt>
                <c:pt idx="7">
                  <c:v>35246</c:v>
                </c:pt>
                <c:pt idx="8">
                  <c:v>35338</c:v>
                </c:pt>
                <c:pt idx="9">
                  <c:v>35430</c:v>
                </c:pt>
                <c:pt idx="10">
                  <c:v>35520</c:v>
                </c:pt>
                <c:pt idx="11">
                  <c:v>35611</c:v>
                </c:pt>
                <c:pt idx="12">
                  <c:v>35703</c:v>
                </c:pt>
                <c:pt idx="13">
                  <c:v>35795</c:v>
                </c:pt>
                <c:pt idx="14">
                  <c:v>35885</c:v>
                </c:pt>
                <c:pt idx="15">
                  <c:v>35976</c:v>
                </c:pt>
                <c:pt idx="16">
                  <c:v>36068</c:v>
                </c:pt>
                <c:pt idx="17">
                  <c:v>36160</c:v>
                </c:pt>
                <c:pt idx="18">
                  <c:v>36250</c:v>
                </c:pt>
                <c:pt idx="19">
                  <c:v>36341</c:v>
                </c:pt>
                <c:pt idx="20">
                  <c:v>36433</c:v>
                </c:pt>
                <c:pt idx="21">
                  <c:v>36525</c:v>
                </c:pt>
                <c:pt idx="22">
                  <c:v>36616</c:v>
                </c:pt>
                <c:pt idx="23">
                  <c:v>36707</c:v>
                </c:pt>
                <c:pt idx="24">
                  <c:v>36799</c:v>
                </c:pt>
                <c:pt idx="25">
                  <c:v>36891</c:v>
                </c:pt>
                <c:pt idx="26">
                  <c:v>36981</c:v>
                </c:pt>
                <c:pt idx="27">
                  <c:v>37072</c:v>
                </c:pt>
                <c:pt idx="28">
                  <c:v>37164</c:v>
                </c:pt>
                <c:pt idx="29">
                  <c:v>37256</c:v>
                </c:pt>
                <c:pt idx="30">
                  <c:v>37346</c:v>
                </c:pt>
                <c:pt idx="31">
                  <c:v>37437</c:v>
                </c:pt>
                <c:pt idx="32">
                  <c:v>37529</c:v>
                </c:pt>
                <c:pt idx="33">
                  <c:v>37621</c:v>
                </c:pt>
                <c:pt idx="34">
                  <c:v>37711</c:v>
                </c:pt>
                <c:pt idx="35">
                  <c:v>37802</c:v>
                </c:pt>
                <c:pt idx="36">
                  <c:v>37894</c:v>
                </c:pt>
                <c:pt idx="37">
                  <c:v>37986</c:v>
                </c:pt>
                <c:pt idx="38">
                  <c:v>38077</c:v>
                </c:pt>
                <c:pt idx="39">
                  <c:v>38168</c:v>
                </c:pt>
                <c:pt idx="40">
                  <c:v>38260</c:v>
                </c:pt>
                <c:pt idx="41">
                  <c:v>38352</c:v>
                </c:pt>
                <c:pt idx="42">
                  <c:v>38442</c:v>
                </c:pt>
                <c:pt idx="43">
                  <c:v>38533</c:v>
                </c:pt>
                <c:pt idx="44">
                  <c:v>38625</c:v>
                </c:pt>
                <c:pt idx="45">
                  <c:v>38717</c:v>
                </c:pt>
                <c:pt idx="46">
                  <c:v>38807</c:v>
                </c:pt>
                <c:pt idx="47">
                  <c:v>38898</c:v>
                </c:pt>
                <c:pt idx="48">
                  <c:v>38990</c:v>
                </c:pt>
                <c:pt idx="49">
                  <c:v>39082</c:v>
                </c:pt>
                <c:pt idx="50">
                  <c:v>39172</c:v>
                </c:pt>
                <c:pt idx="51">
                  <c:v>39263</c:v>
                </c:pt>
                <c:pt idx="52">
                  <c:v>39355</c:v>
                </c:pt>
                <c:pt idx="53">
                  <c:v>39447</c:v>
                </c:pt>
                <c:pt idx="54">
                  <c:v>39538</c:v>
                </c:pt>
                <c:pt idx="55">
                  <c:v>39629</c:v>
                </c:pt>
                <c:pt idx="56">
                  <c:v>39721</c:v>
                </c:pt>
                <c:pt idx="57">
                  <c:v>39813</c:v>
                </c:pt>
                <c:pt idx="58">
                  <c:v>39903</c:v>
                </c:pt>
                <c:pt idx="59">
                  <c:v>39994</c:v>
                </c:pt>
                <c:pt idx="60">
                  <c:v>40086</c:v>
                </c:pt>
                <c:pt idx="61">
                  <c:v>40178</c:v>
                </c:pt>
                <c:pt idx="62">
                  <c:v>40268</c:v>
                </c:pt>
                <c:pt idx="63">
                  <c:v>40359</c:v>
                </c:pt>
                <c:pt idx="64">
                  <c:v>40451</c:v>
                </c:pt>
                <c:pt idx="65">
                  <c:v>40543</c:v>
                </c:pt>
                <c:pt idx="66">
                  <c:v>40633</c:v>
                </c:pt>
                <c:pt idx="67">
                  <c:v>40724</c:v>
                </c:pt>
                <c:pt idx="68">
                  <c:v>40816</c:v>
                </c:pt>
                <c:pt idx="69">
                  <c:v>40908</c:v>
                </c:pt>
                <c:pt idx="70">
                  <c:v>40999</c:v>
                </c:pt>
                <c:pt idx="71">
                  <c:v>41090</c:v>
                </c:pt>
                <c:pt idx="72">
                  <c:v>41182</c:v>
                </c:pt>
                <c:pt idx="73">
                  <c:v>41274</c:v>
                </c:pt>
                <c:pt idx="74">
                  <c:v>41364</c:v>
                </c:pt>
                <c:pt idx="75">
                  <c:v>41455</c:v>
                </c:pt>
                <c:pt idx="76">
                  <c:v>41547</c:v>
                </c:pt>
                <c:pt idx="77">
                  <c:v>41639</c:v>
                </c:pt>
                <c:pt idx="78">
                  <c:v>41729</c:v>
                </c:pt>
                <c:pt idx="79">
                  <c:v>41820</c:v>
                </c:pt>
                <c:pt idx="80">
                  <c:v>41912</c:v>
                </c:pt>
                <c:pt idx="81">
                  <c:v>42004</c:v>
                </c:pt>
                <c:pt idx="82">
                  <c:v>42094</c:v>
                </c:pt>
                <c:pt idx="83">
                  <c:v>42185</c:v>
                </c:pt>
                <c:pt idx="84">
                  <c:v>42277</c:v>
                </c:pt>
                <c:pt idx="85">
                  <c:v>42369</c:v>
                </c:pt>
                <c:pt idx="86">
                  <c:v>42460</c:v>
                </c:pt>
                <c:pt idx="87">
                  <c:v>42551</c:v>
                </c:pt>
                <c:pt idx="88">
                  <c:v>42643</c:v>
                </c:pt>
                <c:pt idx="89">
                  <c:v>42735</c:v>
                </c:pt>
                <c:pt idx="90">
                  <c:v>42825</c:v>
                </c:pt>
                <c:pt idx="91">
                  <c:v>42916</c:v>
                </c:pt>
                <c:pt idx="92">
                  <c:v>43008</c:v>
                </c:pt>
                <c:pt idx="93">
                  <c:v>43100</c:v>
                </c:pt>
                <c:pt idx="94">
                  <c:v>43190</c:v>
                </c:pt>
                <c:pt idx="95">
                  <c:v>43281</c:v>
                </c:pt>
                <c:pt idx="96">
                  <c:v>43373</c:v>
                </c:pt>
                <c:pt idx="97">
                  <c:v>43465</c:v>
                </c:pt>
                <c:pt idx="98">
                  <c:v>43555</c:v>
                </c:pt>
                <c:pt idx="99">
                  <c:v>43646</c:v>
                </c:pt>
                <c:pt idx="100">
                  <c:v>43738</c:v>
                </c:pt>
                <c:pt idx="101">
                  <c:v>43830</c:v>
                </c:pt>
                <c:pt idx="102">
                  <c:v>43921</c:v>
                </c:pt>
                <c:pt idx="103">
                  <c:v>44012</c:v>
                </c:pt>
                <c:pt idx="104">
                  <c:v>44104</c:v>
                </c:pt>
                <c:pt idx="105">
                  <c:v>44196</c:v>
                </c:pt>
                <c:pt idx="106">
                  <c:v>44286</c:v>
                </c:pt>
                <c:pt idx="107">
                  <c:v>44377</c:v>
                </c:pt>
                <c:pt idx="108">
                  <c:v>44469</c:v>
                </c:pt>
                <c:pt idx="109">
                  <c:v>44561</c:v>
                </c:pt>
                <c:pt idx="110">
                  <c:v>44651</c:v>
                </c:pt>
                <c:pt idx="111">
                  <c:v>44742</c:v>
                </c:pt>
                <c:pt idx="112">
                  <c:v>44834</c:v>
                </c:pt>
                <c:pt idx="113">
                  <c:v>44926</c:v>
                </c:pt>
                <c:pt idx="114">
                  <c:v>45016</c:v>
                </c:pt>
                <c:pt idx="115">
                  <c:v>45107</c:v>
                </c:pt>
                <c:pt idx="116">
                  <c:v>45199</c:v>
                </c:pt>
                <c:pt idx="117">
                  <c:v>45291</c:v>
                </c:pt>
              </c:numCache>
            </c:numRef>
          </c:cat>
          <c:val>
            <c:numRef>
              <c:f>'Qrtly Aggregated QoQ Lvl Change'!$B$1:$B$118</c:f>
              <c:numCache>
                <c:formatCode>General</c:formatCode>
                <c:ptCount val="118"/>
                <c:pt idx="0">
                  <c:v>45.8</c:v>
                </c:pt>
                <c:pt idx="1">
                  <c:v>-29.900000000000002</c:v>
                </c:pt>
                <c:pt idx="2">
                  <c:v>39.700000000000003</c:v>
                </c:pt>
                <c:pt idx="3">
                  <c:v>-32.800000000000004</c:v>
                </c:pt>
                <c:pt idx="4">
                  <c:v>36.100000000000009</c:v>
                </c:pt>
                <c:pt idx="5">
                  <c:v>-73.099999999999994</c:v>
                </c:pt>
                <c:pt idx="6">
                  <c:v>71.8</c:v>
                </c:pt>
                <c:pt idx="7">
                  <c:v>-27.299999999999997</c:v>
                </c:pt>
                <c:pt idx="8">
                  <c:v>35.799999999999997</c:v>
                </c:pt>
                <c:pt idx="9">
                  <c:v>4.6999999999999957</c:v>
                </c:pt>
                <c:pt idx="10">
                  <c:v>-78.199999999999989</c:v>
                </c:pt>
                <c:pt idx="11">
                  <c:v>59.5</c:v>
                </c:pt>
                <c:pt idx="12">
                  <c:v>-22.1</c:v>
                </c:pt>
                <c:pt idx="13">
                  <c:v>5.0000000000000027</c:v>
                </c:pt>
                <c:pt idx="14">
                  <c:v>-17.8</c:v>
                </c:pt>
                <c:pt idx="15">
                  <c:v>9.9</c:v>
                </c:pt>
                <c:pt idx="16">
                  <c:v>-7.5</c:v>
                </c:pt>
                <c:pt idx="17">
                  <c:v>106.39999999999999</c:v>
                </c:pt>
                <c:pt idx="18">
                  <c:v>-156.69999999999999</c:v>
                </c:pt>
                <c:pt idx="19">
                  <c:v>109.10000000000001</c:v>
                </c:pt>
                <c:pt idx="20">
                  <c:v>-87.3</c:v>
                </c:pt>
                <c:pt idx="21">
                  <c:v>67</c:v>
                </c:pt>
                <c:pt idx="22">
                  <c:v>-78.400000000000006</c:v>
                </c:pt>
                <c:pt idx="23">
                  <c:v>94.5</c:v>
                </c:pt>
                <c:pt idx="24">
                  <c:v>4.7999999999999972</c:v>
                </c:pt>
                <c:pt idx="25">
                  <c:v>-65.8</c:v>
                </c:pt>
                <c:pt idx="26">
                  <c:v>-19.799999999999997</c:v>
                </c:pt>
                <c:pt idx="27">
                  <c:v>64.599999999999994</c:v>
                </c:pt>
                <c:pt idx="28">
                  <c:v>-8.0999999999999979</c:v>
                </c:pt>
                <c:pt idx="29">
                  <c:v>29.3</c:v>
                </c:pt>
                <c:pt idx="30">
                  <c:v>-63</c:v>
                </c:pt>
                <c:pt idx="31">
                  <c:v>124.10000000000001</c:v>
                </c:pt>
                <c:pt idx="32">
                  <c:v>-138.80000000000001</c:v>
                </c:pt>
                <c:pt idx="33">
                  <c:v>-20.899999999999991</c:v>
                </c:pt>
                <c:pt idx="34">
                  <c:v>31.499999999999989</c:v>
                </c:pt>
                <c:pt idx="35">
                  <c:v>69.100000000000009</c:v>
                </c:pt>
                <c:pt idx="36">
                  <c:v>-85.2</c:v>
                </c:pt>
                <c:pt idx="37">
                  <c:v>133.89999999999998</c:v>
                </c:pt>
                <c:pt idx="38">
                  <c:v>-146</c:v>
                </c:pt>
                <c:pt idx="39">
                  <c:v>168.2</c:v>
                </c:pt>
                <c:pt idx="40">
                  <c:v>-292.5</c:v>
                </c:pt>
                <c:pt idx="41">
                  <c:v>366.3</c:v>
                </c:pt>
                <c:pt idx="42">
                  <c:v>-383.09999999999997</c:v>
                </c:pt>
                <c:pt idx="43">
                  <c:v>104.99999999999997</c:v>
                </c:pt>
                <c:pt idx="44">
                  <c:v>220.1</c:v>
                </c:pt>
                <c:pt idx="45">
                  <c:v>-42.399999999999991</c:v>
                </c:pt>
                <c:pt idx="46">
                  <c:v>65.000000000000014</c:v>
                </c:pt>
                <c:pt idx="47">
                  <c:v>-387.1</c:v>
                </c:pt>
                <c:pt idx="48">
                  <c:v>285.5</c:v>
                </c:pt>
                <c:pt idx="49">
                  <c:v>-163.10000000000002</c:v>
                </c:pt>
                <c:pt idx="50">
                  <c:v>188.10000000000002</c:v>
                </c:pt>
                <c:pt idx="51">
                  <c:v>-94.9</c:v>
                </c:pt>
                <c:pt idx="52">
                  <c:v>-298.7</c:v>
                </c:pt>
                <c:pt idx="53">
                  <c:v>656.19999999999993</c:v>
                </c:pt>
                <c:pt idx="54">
                  <c:v>-563.19999999999993</c:v>
                </c:pt>
                <c:pt idx="55">
                  <c:v>311.39999999999998</c:v>
                </c:pt>
                <c:pt idx="56">
                  <c:v>-112.69999999999999</c:v>
                </c:pt>
                <c:pt idx="57">
                  <c:v>355.09999999999997</c:v>
                </c:pt>
                <c:pt idx="58">
                  <c:v>-1000.9</c:v>
                </c:pt>
                <c:pt idx="59">
                  <c:v>714.7</c:v>
                </c:pt>
                <c:pt idx="60">
                  <c:v>179.29999999999998</c:v>
                </c:pt>
                <c:pt idx="61">
                  <c:v>-194.2</c:v>
                </c:pt>
                <c:pt idx="62">
                  <c:v>-91.5</c:v>
                </c:pt>
                <c:pt idx="63">
                  <c:v>66.699999999999989</c:v>
                </c:pt>
                <c:pt idx="64">
                  <c:v>153.30000000000001</c:v>
                </c:pt>
                <c:pt idx="65">
                  <c:v>-249</c:v>
                </c:pt>
                <c:pt idx="66">
                  <c:v>260.2</c:v>
                </c:pt>
                <c:pt idx="67">
                  <c:v>-426.6</c:v>
                </c:pt>
                <c:pt idx="68">
                  <c:v>345.9</c:v>
                </c:pt>
                <c:pt idx="69">
                  <c:v>-82.8</c:v>
                </c:pt>
                <c:pt idx="70">
                  <c:v>-60.199999999999989</c:v>
                </c:pt>
                <c:pt idx="71">
                  <c:v>164.5</c:v>
                </c:pt>
                <c:pt idx="72">
                  <c:v>-112</c:v>
                </c:pt>
                <c:pt idx="73">
                  <c:v>-197.2</c:v>
                </c:pt>
                <c:pt idx="74">
                  <c:v>335.70000000000005</c:v>
                </c:pt>
                <c:pt idx="75">
                  <c:v>-174</c:v>
                </c:pt>
                <c:pt idx="76">
                  <c:v>-125.8</c:v>
                </c:pt>
                <c:pt idx="77">
                  <c:v>274.2</c:v>
                </c:pt>
                <c:pt idx="78">
                  <c:v>6.9000000000000199</c:v>
                </c:pt>
                <c:pt idx="79">
                  <c:v>-240.60000000000002</c:v>
                </c:pt>
                <c:pt idx="80">
                  <c:v>151.19999999999999</c:v>
                </c:pt>
                <c:pt idx="81">
                  <c:v>-74.7</c:v>
                </c:pt>
                <c:pt idx="82">
                  <c:v>-72.900000000000006</c:v>
                </c:pt>
                <c:pt idx="83">
                  <c:v>324.10000000000002</c:v>
                </c:pt>
                <c:pt idx="84">
                  <c:v>-376</c:v>
                </c:pt>
                <c:pt idx="85">
                  <c:v>243.5</c:v>
                </c:pt>
                <c:pt idx="86">
                  <c:v>-68.699999999999989</c:v>
                </c:pt>
                <c:pt idx="87">
                  <c:v>-137.6</c:v>
                </c:pt>
                <c:pt idx="88">
                  <c:v>225.79999999999998</c:v>
                </c:pt>
                <c:pt idx="89">
                  <c:v>-138.80000000000001</c:v>
                </c:pt>
                <c:pt idx="90">
                  <c:v>250.3</c:v>
                </c:pt>
                <c:pt idx="91">
                  <c:v>-196.39999999999998</c:v>
                </c:pt>
                <c:pt idx="92">
                  <c:v>-63.2</c:v>
                </c:pt>
                <c:pt idx="93">
                  <c:v>105.70000000000002</c:v>
                </c:pt>
                <c:pt idx="94">
                  <c:v>-80.5</c:v>
                </c:pt>
                <c:pt idx="95">
                  <c:v>403.8</c:v>
                </c:pt>
                <c:pt idx="96">
                  <c:v>-782.2</c:v>
                </c:pt>
                <c:pt idx="97">
                  <c:v>313.8</c:v>
                </c:pt>
                <c:pt idx="98">
                  <c:v>-44.899999999999991</c:v>
                </c:pt>
                <c:pt idx="99">
                  <c:v>334.8</c:v>
                </c:pt>
                <c:pt idx="100">
                  <c:v>-209.20000000000002</c:v>
                </c:pt>
                <c:pt idx="101">
                  <c:v>30.400000000000013</c:v>
                </c:pt>
                <c:pt idx="102">
                  <c:v>331</c:v>
                </c:pt>
                <c:pt idx="103">
                  <c:v>-663.1</c:v>
                </c:pt>
                <c:pt idx="104">
                  <c:v>131.5</c:v>
                </c:pt>
                <c:pt idx="105">
                  <c:v>357.40000000000003</c:v>
                </c:pt>
                <c:pt idx="106">
                  <c:v>25.599999999999966</c:v>
                </c:pt>
                <c:pt idx="107">
                  <c:v>-311.2</c:v>
                </c:pt>
                <c:pt idx="108">
                  <c:v>210.60000000000002</c:v>
                </c:pt>
                <c:pt idx="109">
                  <c:v>-72.700000000000017</c:v>
                </c:pt>
                <c:pt idx="110">
                  <c:v>200.99999999999997</c:v>
                </c:pt>
                <c:pt idx="111">
                  <c:v>-631.59999999999991</c:v>
                </c:pt>
                <c:pt idx="112">
                  <c:v>753.89999999999986</c:v>
                </c:pt>
                <c:pt idx="113">
                  <c:v>-412.59999999999991</c:v>
                </c:pt>
                <c:pt idx="114">
                  <c:v>17.799999999999997</c:v>
                </c:pt>
                <c:pt idx="115">
                  <c:v>-395.90000000000009</c:v>
                </c:pt>
                <c:pt idx="116">
                  <c:v>740.40000000000009</c:v>
                </c:pt>
                <c:pt idx="117">
                  <c:v>-274.5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1-49B5-A394-AEF4A8F8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244863"/>
        <c:axId val="1011246303"/>
      </c:lineChart>
      <c:dateAx>
        <c:axId val="1011244863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46303"/>
        <c:crosses val="autoZero"/>
        <c:auto val="1"/>
        <c:lblOffset val="100"/>
        <c:baseTimeUnit val="months"/>
      </c:dateAx>
      <c:valAx>
        <c:axId val="10112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4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112</xdr:row>
      <xdr:rowOff>95250</xdr:rowOff>
    </xdr:from>
    <xdr:to>
      <xdr:col>13</xdr:col>
      <xdr:colOff>231775</xdr:colOff>
      <xdr:row>127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5C558-E8AC-F2BF-24E3-0F89B85AC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2"/>
  <sheetViews>
    <sheetView topLeftCell="A356" workbookViewId="0">
      <selection activeCell="C10" sqref="C10"/>
    </sheetView>
  </sheetViews>
  <sheetFormatPr defaultRowHeight="14.5" x14ac:dyDescent="0.35"/>
  <cols>
    <col min="1" max="1" width="16" bestFit="1" customWidth="1"/>
    <col min="2" max="2" width="9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B2" t="s">
        <v>2</v>
      </c>
    </row>
    <row r="3" spans="1:2" x14ac:dyDescent="0.35">
      <c r="B3" t="s">
        <v>3</v>
      </c>
    </row>
    <row r="4" spans="1:2" x14ac:dyDescent="0.35">
      <c r="A4" s="1">
        <v>45322</v>
      </c>
      <c r="B4">
        <f>76.7</f>
        <v>76.7</v>
      </c>
    </row>
    <row r="5" spans="1:2" x14ac:dyDescent="0.35">
      <c r="A5" s="1">
        <v>45291</v>
      </c>
      <c r="B5">
        <f>178.3</f>
        <v>178.3</v>
      </c>
    </row>
    <row r="6" spans="1:2" x14ac:dyDescent="0.35">
      <c r="A6" s="1">
        <v>45260</v>
      </c>
      <c r="B6">
        <f>69.5</f>
        <v>69.5</v>
      </c>
    </row>
    <row r="7" spans="1:2" x14ac:dyDescent="0.35">
      <c r="A7" s="1">
        <v>45230</v>
      </c>
      <c r="B7">
        <f>-221.9</f>
        <v>-221.9</v>
      </c>
    </row>
    <row r="8" spans="1:2" x14ac:dyDescent="0.35">
      <c r="A8" s="1">
        <v>45199</v>
      </c>
      <c r="B8">
        <f>-136.6</f>
        <v>-136.6</v>
      </c>
    </row>
    <row r="9" spans="1:2" x14ac:dyDescent="0.35">
      <c r="A9" s="1">
        <v>45169</v>
      </c>
      <c r="B9">
        <f>321.7</f>
        <v>321.7</v>
      </c>
    </row>
    <row r="10" spans="1:2" x14ac:dyDescent="0.35">
      <c r="A10" s="1">
        <v>45138</v>
      </c>
      <c r="B10">
        <f>115.3</f>
        <v>115.3</v>
      </c>
    </row>
    <row r="11" spans="1:2" x14ac:dyDescent="0.35">
      <c r="A11" s="1">
        <v>45107</v>
      </c>
      <c r="B11">
        <f>-3.8</f>
        <v>-3.8</v>
      </c>
    </row>
    <row r="12" spans="1:2" x14ac:dyDescent="0.35">
      <c r="A12" s="1">
        <v>45077</v>
      </c>
      <c r="B12">
        <f>-273.3</f>
        <v>-273.3</v>
      </c>
    </row>
    <row r="13" spans="1:2" x14ac:dyDescent="0.35">
      <c r="A13" s="1">
        <v>45046</v>
      </c>
      <c r="B13">
        <f>-162.9</f>
        <v>-162.9</v>
      </c>
    </row>
    <row r="14" spans="1:2" x14ac:dyDescent="0.35">
      <c r="A14" s="1">
        <v>45016</v>
      </c>
      <c r="B14">
        <f>67.7</f>
        <v>67.7</v>
      </c>
    </row>
    <row r="15" spans="1:2" x14ac:dyDescent="0.35">
      <c r="A15" s="1">
        <v>44985</v>
      </c>
      <c r="B15">
        <f>-118.5</f>
        <v>-118.5</v>
      </c>
    </row>
    <row r="16" spans="1:2" x14ac:dyDescent="0.35">
      <c r="A16" s="1">
        <v>44957</v>
      </c>
      <c r="B16">
        <f>6.7</f>
        <v>6.7</v>
      </c>
    </row>
    <row r="17" spans="1:2" x14ac:dyDescent="0.35">
      <c r="A17" s="1">
        <v>44926</v>
      </c>
      <c r="B17">
        <f>-3.3</f>
        <v>-3.3</v>
      </c>
    </row>
    <row r="18" spans="1:2" x14ac:dyDescent="0.35">
      <c r="A18" s="1">
        <v>44895</v>
      </c>
      <c r="B18">
        <f>-51.3</f>
        <v>-51.3</v>
      </c>
    </row>
    <row r="19" spans="1:2" x14ac:dyDescent="0.35">
      <c r="A19" s="1">
        <v>44865</v>
      </c>
      <c r="B19">
        <f>-7.3</f>
        <v>-7.3</v>
      </c>
    </row>
    <row r="20" spans="1:2" x14ac:dyDescent="0.35">
      <c r="A20" s="1">
        <v>44834</v>
      </c>
      <c r="B20">
        <f>68.9</f>
        <v>68.900000000000006</v>
      </c>
    </row>
    <row r="21" spans="1:2" x14ac:dyDescent="0.35">
      <c r="A21" s="1">
        <v>44804</v>
      </c>
      <c r="B21">
        <f>88.6</f>
        <v>88.6</v>
      </c>
    </row>
    <row r="22" spans="1:2" x14ac:dyDescent="0.35">
      <c r="A22" s="1">
        <v>44773</v>
      </c>
      <c r="B22">
        <f>193.2</f>
        <v>193.2</v>
      </c>
    </row>
    <row r="23" spans="1:2" x14ac:dyDescent="0.35">
      <c r="A23" s="1">
        <v>44742</v>
      </c>
      <c r="B23">
        <f>-151.7</f>
        <v>-151.69999999999999</v>
      </c>
    </row>
    <row r="24" spans="1:2" x14ac:dyDescent="0.35">
      <c r="A24" s="1">
        <v>44712</v>
      </c>
      <c r="B24">
        <f>12</f>
        <v>12</v>
      </c>
    </row>
    <row r="25" spans="1:2" x14ac:dyDescent="0.35">
      <c r="A25" s="1">
        <v>44681</v>
      </c>
      <c r="B25">
        <f>-263.5</f>
        <v>-263.5</v>
      </c>
    </row>
    <row r="26" spans="1:2" x14ac:dyDescent="0.35">
      <c r="A26" s="1">
        <v>44651</v>
      </c>
      <c r="B26">
        <f>166.2</f>
        <v>166.2</v>
      </c>
    </row>
    <row r="27" spans="1:2" x14ac:dyDescent="0.35">
      <c r="A27" s="1">
        <v>44620</v>
      </c>
      <c r="B27">
        <f>-39.4</f>
        <v>-39.4</v>
      </c>
    </row>
    <row r="28" spans="1:2" x14ac:dyDescent="0.35">
      <c r="A28" s="1">
        <v>44592</v>
      </c>
      <c r="B28">
        <f>101.6</f>
        <v>101.6</v>
      </c>
    </row>
    <row r="29" spans="1:2" x14ac:dyDescent="0.35">
      <c r="A29" s="1">
        <v>44561</v>
      </c>
      <c r="B29">
        <f>-41.9</f>
        <v>-41.9</v>
      </c>
    </row>
    <row r="30" spans="1:2" x14ac:dyDescent="0.35">
      <c r="A30" s="1">
        <v>44530</v>
      </c>
      <c r="B30">
        <f>150</f>
        <v>150</v>
      </c>
    </row>
    <row r="31" spans="1:2" x14ac:dyDescent="0.35">
      <c r="A31" s="1">
        <v>44500</v>
      </c>
      <c r="B31">
        <f>-80.7</f>
        <v>-80.7</v>
      </c>
    </row>
    <row r="32" spans="1:2" x14ac:dyDescent="0.35">
      <c r="A32" s="1">
        <v>44469</v>
      </c>
      <c r="B32">
        <f>-20.5</f>
        <v>-20.5</v>
      </c>
    </row>
    <row r="33" spans="1:2" x14ac:dyDescent="0.35">
      <c r="A33" s="1">
        <v>44439</v>
      </c>
      <c r="B33">
        <f>-24.3</f>
        <v>-24.3</v>
      </c>
    </row>
    <row r="34" spans="1:2" x14ac:dyDescent="0.35">
      <c r="A34" s="1">
        <v>44408</v>
      </c>
      <c r="B34">
        <f>144.9</f>
        <v>144.9</v>
      </c>
    </row>
    <row r="35" spans="1:2" x14ac:dyDescent="0.35">
      <c r="A35" s="1">
        <v>44377</v>
      </c>
      <c r="B35">
        <f>-125.5</f>
        <v>-125.5</v>
      </c>
    </row>
    <row r="36" spans="1:2" x14ac:dyDescent="0.35">
      <c r="A36" s="1">
        <v>44347</v>
      </c>
      <c r="B36">
        <f>14</f>
        <v>14</v>
      </c>
    </row>
    <row r="37" spans="1:2" x14ac:dyDescent="0.35">
      <c r="A37" s="1">
        <v>44316</v>
      </c>
      <c r="B37">
        <f>1</f>
        <v>1</v>
      </c>
    </row>
    <row r="38" spans="1:2" x14ac:dyDescent="0.35">
      <c r="A38" s="1">
        <v>44286</v>
      </c>
      <c r="B38">
        <f>148.6</f>
        <v>148.6</v>
      </c>
    </row>
    <row r="39" spans="1:2" x14ac:dyDescent="0.35">
      <c r="A39" s="1">
        <v>44255</v>
      </c>
      <c r="B39">
        <f>-51.4</f>
        <v>-51.4</v>
      </c>
    </row>
    <row r="40" spans="1:2" x14ac:dyDescent="0.35">
      <c r="A40" s="1">
        <v>44227</v>
      </c>
      <c r="B40">
        <f>103.5</f>
        <v>103.5</v>
      </c>
    </row>
    <row r="41" spans="1:2" x14ac:dyDescent="0.35">
      <c r="A41" s="1">
        <v>44196</v>
      </c>
      <c r="B41">
        <f>67.9</f>
        <v>67.900000000000006</v>
      </c>
    </row>
    <row r="42" spans="1:2" x14ac:dyDescent="0.35">
      <c r="A42" s="1">
        <v>44165</v>
      </c>
      <c r="B42">
        <f>46.7</f>
        <v>46.7</v>
      </c>
    </row>
    <row r="43" spans="1:2" x14ac:dyDescent="0.35">
      <c r="A43" s="1">
        <v>44135</v>
      </c>
      <c r="B43">
        <f>60.5</f>
        <v>60.5</v>
      </c>
    </row>
    <row r="44" spans="1:2" x14ac:dyDescent="0.35">
      <c r="A44" s="1">
        <v>44104</v>
      </c>
      <c r="B44">
        <f>-19.9</f>
        <v>-19.899999999999999</v>
      </c>
    </row>
    <row r="45" spans="1:2" x14ac:dyDescent="0.35">
      <c r="A45" s="1">
        <v>44074</v>
      </c>
      <c r="B45">
        <f>44.4</f>
        <v>44.4</v>
      </c>
    </row>
    <row r="46" spans="1:2" x14ac:dyDescent="0.35">
      <c r="A46" s="1">
        <v>44043</v>
      </c>
      <c r="B46">
        <f>-206.8</f>
        <v>-206.8</v>
      </c>
    </row>
    <row r="47" spans="1:2" x14ac:dyDescent="0.35">
      <c r="A47" s="1">
        <v>44012</v>
      </c>
      <c r="B47">
        <f>-372.1</f>
        <v>-372.1</v>
      </c>
    </row>
    <row r="48" spans="1:2" x14ac:dyDescent="0.35">
      <c r="A48" s="1">
        <v>43982</v>
      </c>
      <c r="B48">
        <f>48.4</f>
        <v>48.4</v>
      </c>
    </row>
    <row r="49" spans="1:2" x14ac:dyDescent="0.35">
      <c r="A49" s="1">
        <v>43951</v>
      </c>
      <c r="B49">
        <f>9.9</f>
        <v>9.9</v>
      </c>
    </row>
    <row r="50" spans="1:2" x14ac:dyDescent="0.35">
      <c r="A50" s="1">
        <v>43921</v>
      </c>
      <c r="B50">
        <f>251.1</f>
        <v>251.1</v>
      </c>
    </row>
    <row r="51" spans="1:2" x14ac:dyDescent="0.35">
      <c r="A51" s="1">
        <v>43890</v>
      </c>
      <c r="B51">
        <f>-88.3</f>
        <v>-88.3</v>
      </c>
    </row>
    <row r="52" spans="1:2" x14ac:dyDescent="0.35">
      <c r="A52" s="1">
        <v>43861</v>
      </c>
      <c r="B52">
        <f>186.5</f>
        <v>186.5</v>
      </c>
    </row>
    <row r="53" spans="1:2" x14ac:dyDescent="0.35">
      <c r="A53" s="1">
        <v>43830</v>
      </c>
      <c r="B53">
        <f>86.9</f>
        <v>86.9</v>
      </c>
    </row>
    <row r="54" spans="1:2" x14ac:dyDescent="0.35">
      <c r="A54" s="1">
        <v>43799</v>
      </c>
      <c r="B54">
        <f>56.5</f>
        <v>56.5</v>
      </c>
    </row>
    <row r="55" spans="1:2" x14ac:dyDescent="0.35">
      <c r="A55" s="1">
        <v>43769</v>
      </c>
      <c r="B55">
        <f>-125.1</f>
        <v>-125.1</v>
      </c>
    </row>
    <row r="56" spans="1:2" x14ac:dyDescent="0.35">
      <c r="A56" s="1">
        <v>43738</v>
      </c>
      <c r="B56">
        <f>-33.7</f>
        <v>-33.700000000000003</v>
      </c>
    </row>
    <row r="57" spans="1:2" x14ac:dyDescent="0.35">
      <c r="A57" s="1">
        <v>43708</v>
      </c>
      <c r="B57">
        <f>-37.5</f>
        <v>-37.5</v>
      </c>
    </row>
    <row r="58" spans="1:2" x14ac:dyDescent="0.35">
      <c r="A58" s="1">
        <v>43677</v>
      </c>
      <c r="B58">
        <f>59.1</f>
        <v>59.1</v>
      </c>
    </row>
    <row r="59" spans="1:2" x14ac:dyDescent="0.35">
      <c r="A59" s="1">
        <v>43646</v>
      </c>
      <c r="B59">
        <f>-32.2</f>
        <v>-32.200000000000003</v>
      </c>
    </row>
    <row r="60" spans="1:2" x14ac:dyDescent="0.35">
      <c r="A60" s="1">
        <v>43616</v>
      </c>
      <c r="B60">
        <f>76.4</f>
        <v>76.400000000000006</v>
      </c>
    </row>
    <row r="61" spans="1:2" x14ac:dyDescent="0.35">
      <c r="A61" s="1">
        <v>43585</v>
      </c>
      <c r="B61">
        <f>152.9</f>
        <v>152.9</v>
      </c>
    </row>
    <row r="62" spans="1:2" x14ac:dyDescent="0.35">
      <c r="A62" s="1">
        <v>43555</v>
      </c>
      <c r="B62">
        <f>129.5</f>
        <v>129.5</v>
      </c>
    </row>
    <row r="63" spans="1:2" x14ac:dyDescent="0.35">
      <c r="A63" s="1">
        <v>43524</v>
      </c>
      <c r="B63">
        <f>-41.3</f>
        <v>-41.3</v>
      </c>
    </row>
    <row r="64" spans="1:2" x14ac:dyDescent="0.35">
      <c r="A64" s="1">
        <v>43496</v>
      </c>
      <c r="B64">
        <f>-225.9</f>
        <v>-225.9</v>
      </c>
    </row>
    <row r="65" spans="1:2" x14ac:dyDescent="0.35">
      <c r="A65" s="1">
        <v>43465</v>
      </c>
      <c r="B65">
        <f>-62</f>
        <v>-62</v>
      </c>
    </row>
    <row r="66" spans="1:2" x14ac:dyDescent="0.35">
      <c r="A66" s="1">
        <v>43434</v>
      </c>
      <c r="B66">
        <f>-55.4</f>
        <v>-55.4</v>
      </c>
    </row>
    <row r="67" spans="1:2" x14ac:dyDescent="0.35">
      <c r="A67" s="1">
        <v>43404</v>
      </c>
      <c r="B67">
        <f>24.6</f>
        <v>24.6</v>
      </c>
    </row>
    <row r="68" spans="1:2" x14ac:dyDescent="0.35">
      <c r="A68" s="1">
        <v>43373</v>
      </c>
      <c r="B68">
        <f>-220.3</f>
        <v>-220.3</v>
      </c>
    </row>
    <row r="69" spans="1:2" x14ac:dyDescent="0.35">
      <c r="A69" s="1">
        <v>43343</v>
      </c>
      <c r="B69">
        <f>5.4</f>
        <v>5.4</v>
      </c>
    </row>
    <row r="70" spans="1:2" x14ac:dyDescent="0.35">
      <c r="A70" s="1">
        <v>43312</v>
      </c>
      <c r="B70">
        <f>-191.7</f>
        <v>-191.7</v>
      </c>
    </row>
    <row r="71" spans="1:2" x14ac:dyDescent="0.35">
      <c r="A71" s="1">
        <v>43281</v>
      </c>
      <c r="B71">
        <f>253.4</f>
        <v>253.4</v>
      </c>
    </row>
    <row r="72" spans="1:2" x14ac:dyDescent="0.35">
      <c r="A72" s="1">
        <v>43251</v>
      </c>
      <c r="B72">
        <f>16.6</f>
        <v>16.600000000000001</v>
      </c>
    </row>
    <row r="73" spans="1:2" x14ac:dyDescent="0.35">
      <c r="A73" s="1">
        <v>43220</v>
      </c>
      <c r="B73">
        <f>105.6</f>
        <v>105.6</v>
      </c>
    </row>
    <row r="74" spans="1:2" x14ac:dyDescent="0.35">
      <c r="A74" s="1">
        <v>43190</v>
      </c>
      <c r="B74">
        <f>-45.2</f>
        <v>-45.2</v>
      </c>
    </row>
    <row r="75" spans="1:2" x14ac:dyDescent="0.35">
      <c r="A75" s="1">
        <v>43159</v>
      </c>
      <c r="B75">
        <f>26.6</f>
        <v>26.6</v>
      </c>
    </row>
    <row r="76" spans="1:2" x14ac:dyDescent="0.35">
      <c r="A76" s="1">
        <v>43131</v>
      </c>
      <c r="B76">
        <f>-9.6</f>
        <v>-9.6</v>
      </c>
    </row>
    <row r="77" spans="1:2" x14ac:dyDescent="0.35">
      <c r="A77" s="1">
        <v>43100</v>
      </c>
      <c r="B77">
        <f>26.6</f>
        <v>26.6</v>
      </c>
    </row>
    <row r="78" spans="1:2" x14ac:dyDescent="0.35">
      <c r="A78" s="1">
        <v>43069</v>
      </c>
      <c r="B78">
        <f>-97.1</f>
        <v>-97.1</v>
      </c>
    </row>
    <row r="79" spans="1:2" x14ac:dyDescent="0.35">
      <c r="A79" s="1">
        <v>43039</v>
      </c>
      <c r="B79">
        <f>122.8</f>
        <v>122.8</v>
      </c>
    </row>
    <row r="80" spans="1:2" x14ac:dyDescent="0.35">
      <c r="A80" s="1">
        <v>43008</v>
      </c>
      <c r="B80">
        <f>-82.2</f>
        <v>-82.2</v>
      </c>
    </row>
    <row r="81" spans="1:2" x14ac:dyDescent="0.35">
      <c r="A81" s="1">
        <v>42978</v>
      </c>
      <c r="B81">
        <f>73.8</f>
        <v>73.8</v>
      </c>
    </row>
    <row r="82" spans="1:2" x14ac:dyDescent="0.35">
      <c r="A82" s="1">
        <v>42947</v>
      </c>
      <c r="B82">
        <f>-45</f>
        <v>-45</v>
      </c>
    </row>
    <row r="83" spans="1:2" x14ac:dyDescent="0.35">
      <c r="A83" s="1">
        <v>42916</v>
      </c>
      <c r="B83">
        <f>29.5</f>
        <v>29.5</v>
      </c>
    </row>
    <row r="84" spans="1:2" x14ac:dyDescent="0.35">
      <c r="A84" s="1">
        <v>42886</v>
      </c>
      <c r="B84">
        <f>26.5</f>
        <v>26.5</v>
      </c>
    </row>
    <row r="85" spans="1:2" x14ac:dyDescent="0.35">
      <c r="A85" s="1">
        <v>42855</v>
      </c>
      <c r="B85">
        <f>-46.2</f>
        <v>-46.2</v>
      </c>
    </row>
    <row r="86" spans="1:2" x14ac:dyDescent="0.35">
      <c r="A86" s="1">
        <v>42825</v>
      </c>
      <c r="B86">
        <f>111.2</f>
        <v>111.2</v>
      </c>
    </row>
    <row r="87" spans="1:2" x14ac:dyDescent="0.35">
      <c r="A87" s="1">
        <v>42794</v>
      </c>
      <c r="B87">
        <f>-2.6</f>
        <v>-2.6</v>
      </c>
    </row>
    <row r="88" spans="1:2" x14ac:dyDescent="0.35">
      <c r="A88" s="1">
        <v>42766</v>
      </c>
      <c r="B88">
        <f>97.6</f>
        <v>97.6</v>
      </c>
    </row>
    <row r="89" spans="1:2" x14ac:dyDescent="0.35">
      <c r="A89" s="1">
        <v>42735</v>
      </c>
      <c r="B89">
        <f>49</f>
        <v>49</v>
      </c>
    </row>
    <row r="90" spans="1:2" x14ac:dyDescent="0.35">
      <c r="A90" s="1">
        <v>42704</v>
      </c>
      <c r="B90">
        <f>2.6</f>
        <v>2.6</v>
      </c>
    </row>
    <row r="91" spans="1:2" x14ac:dyDescent="0.35">
      <c r="A91" s="1">
        <v>42674</v>
      </c>
      <c r="B91">
        <f>-95.7</f>
        <v>-95.7</v>
      </c>
    </row>
    <row r="92" spans="1:2" x14ac:dyDescent="0.35">
      <c r="A92" s="1">
        <v>42643</v>
      </c>
      <c r="B92">
        <f>37.8</f>
        <v>37.799999999999997</v>
      </c>
    </row>
    <row r="93" spans="1:2" x14ac:dyDescent="0.35">
      <c r="A93" s="1">
        <v>42613</v>
      </c>
      <c r="B93">
        <f>38.9</f>
        <v>38.9</v>
      </c>
    </row>
    <row r="94" spans="1:2" x14ac:dyDescent="0.35">
      <c r="A94" s="1">
        <v>42582</v>
      </c>
      <c r="B94">
        <f>18</f>
        <v>18</v>
      </c>
    </row>
    <row r="95" spans="1:2" x14ac:dyDescent="0.35">
      <c r="A95" s="1">
        <v>42551</v>
      </c>
      <c r="B95">
        <f>-87.5</f>
        <v>-87.5</v>
      </c>
    </row>
    <row r="96" spans="1:2" x14ac:dyDescent="0.35">
      <c r="A96" s="1">
        <v>42521</v>
      </c>
      <c r="B96">
        <f>-27.2</f>
        <v>-27.2</v>
      </c>
    </row>
    <row r="97" spans="1:2" x14ac:dyDescent="0.35">
      <c r="A97" s="1">
        <v>42490</v>
      </c>
      <c r="B97">
        <f>-16.4</f>
        <v>-16.399999999999999</v>
      </c>
    </row>
    <row r="98" spans="1:2" x14ac:dyDescent="0.35">
      <c r="A98" s="1">
        <v>42460</v>
      </c>
      <c r="B98">
        <f>-23.2</f>
        <v>-23.2</v>
      </c>
    </row>
    <row r="99" spans="1:2" x14ac:dyDescent="0.35">
      <c r="A99" s="1">
        <v>42429</v>
      </c>
      <c r="B99">
        <f>1.6</f>
        <v>1.6</v>
      </c>
    </row>
    <row r="100" spans="1:2" x14ac:dyDescent="0.35">
      <c r="A100" s="1">
        <v>42400</v>
      </c>
      <c r="B100">
        <f>28.1</f>
        <v>28.1</v>
      </c>
    </row>
    <row r="101" spans="1:2" x14ac:dyDescent="0.35">
      <c r="A101" s="1">
        <v>42369</v>
      </c>
      <c r="B101">
        <f>120.6</f>
        <v>120.6</v>
      </c>
    </row>
    <row r="102" spans="1:2" x14ac:dyDescent="0.35">
      <c r="A102" s="1">
        <v>42338</v>
      </c>
      <c r="B102">
        <f>18.2</f>
        <v>18.2</v>
      </c>
    </row>
    <row r="103" spans="1:2" x14ac:dyDescent="0.35">
      <c r="A103" s="1">
        <v>42308</v>
      </c>
      <c r="B103">
        <f>-63.6</f>
        <v>-63.6</v>
      </c>
    </row>
    <row r="104" spans="1:2" x14ac:dyDescent="0.35">
      <c r="A104" s="1">
        <v>42277</v>
      </c>
      <c r="B104">
        <f>-67.1</f>
        <v>-67.099999999999994</v>
      </c>
    </row>
    <row r="105" spans="1:2" x14ac:dyDescent="0.35">
      <c r="A105" s="1">
        <v>42247</v>
      </c>
      <c r="B105">
        <f>-135</f>
        <v>-135</v>
      </c>
    </row>
    <row r="106" spans="1:2" x14ac:dyDescent="0.35">
      <c r="A106" s="1">
        <v>42216</v>
      </c>
      <c r="B106">
        <f>33.8</f>
        <v>33.799999999999997</v>
      </c>
    </row>
    <row r="107" spans="1:2" x14ac:dyDescent="0.35">
      <c r="A107" s="1">
        <v>42185</v>
      </c>
      <c r="B107">
        <f>30.1</f>
        <v>30.1</v>
      </c>
    </row>
    <row r="108" spans="1:2" x14ac:dyDescent="0.35">
      <c r="A108" s="1">
        <v>42155</v>
      </c>
      <c r="B108">
        <f>96.3</f>
        <v>96.3</v>
      </c>
    </row>
    <row r="109" spans="1:2" x14ac:dyDescent="0.35">
      <c r="A109" s="1">
        <v>42124</v>
      </c>
      <c r="B109">
        <f>81.3</f>
        <v>81.3</v>
      </c>
    </row>
    <row r="110" spans="1:2" x14ac:dyDescent="0.35">
      <c r="A110" s="1">
        <v>42094</v>
      </c>
      <c r="B110">
        <f>8.9</f>
        <v>8.9</v>
      </c>
    </row>
    <row r="111" spans="1:2" x14ac:dyDescent="0.35">
      <c r="A111" s="1">
        <v>42063</v>
      </c>
      <c r="B111">
        <f>28.1</f>
        <v>28.1</v>
      </c>
    </row>
    <row r="112" spans="1:2" x14ac:dyDescent="0.35">
      <c r="A112" s="1">
        <v>42035</v>
      </c>
      <c r="B112">
        <f>-153.4</f>
        <v>-153.4</v>
      </c>
    </row>
    <row r="113" spans="1:2" x14ac:dyDescent="0.35">
      <c r="A113" s="1">
        <v>42004</v>
      </c>
      <c r="B113">
        <f>-90</f>
        <v>-90</v>
      </c>
    </row>
    <row r="114" spans="1:2" x14ac:dyDescent="0.35">
      <c r="A114" s="1">
        <v>41973</v>
      </c>
      <c r="B114">
        <f>-67.4</f>
        <v>-67.400000000000006</v>
      </c>
    </row>
    <row r="115" spans="1:2" x14ac:dyDescent="0.35">
      <c r="A115" s="1">
        <v>41943</v>
      </c>
      <c r="B115">
        <f>113.9</f>
        <v>113.9</v>
      </c>
    </row>
    <row r="116" spans="1:2" x14ac:dyDescent="0.35">
      <c r="A116" s="1">
        <v>41912</v>
      </c>
      <c r="B116">
        <f>70.2</f>
        <v>70.2</v>
      </c>
    </row>
    <row r="117" spans="1:2" x14ac:dyDescent="0.35">
      <c r="A117" s="1">
        <v>41882</v>
      </c>
      <c r="B117">
        <f>33.7</f>
        <v>33.700000000000003</v>
      </c>
    </row>
    <row r="118" spans="1:2" x14ac:dyDescent="0.35">
      <c r="A118" s="1">
        <v>41851</v>
      </c>
      <c r="B118">
        <f>-72.7</f>
        <v>-72.7</v>
      </c>
    </row>
    <row r="119" spans="1:2" x14ac:dyDescent="0.35">
      <c r="A119" s="1">
        <v>41820</v>
      </c>
      <c r="B119">
        <f>-46.7</f>
        <v>-46.7</v>
      </c>
    </row>
    <row r="120" spans="1:2" x14ac:dyDescent="0.35">
      <c r="A120" s="1">
        <v>41790</v>
      </c>
      <c r="B120">
        <f>-123</f>
        <v>-123</v>
      </c>
    </row>
    <row r="121" spans="1:2" x14ac:dyDescent="0.35">
      <c r="A121" s="1">
        <v>41759</v>
      </c>
      <c r="B121">
        <f>49.7</f>
        <v>49.7</v>
      </c>
    </row>
    <row r="122" spans="1:2" x14ac:dyDescent="0.35">
      <c r="A122" s="1">
        <v>41729</v>
      </c>
      <c r="B122">
        <f>44.8</f>
        <v>44.8</v>
      </c>
    </row>
    <row r="123" spans="1:2" x14ac:dyDescent="0.35">
      <c r="A123" s="1">
        <v>41698</v>
      </c>
      <c r="B123">
        <f>160.4</f>
        <v>160.4</v>
      </c>
    </row>
    <row r="124" spans="1:2" x14ac:dyDescent="0.35">
      <c r="A124" s="1">
        <v>41670</v>
      </c>
      <c r="B124">
        <f>-84.6</f>
        <v>-84.6</v>
      </c>
    </row>
    <row r="125" spans="1:2" x14ac:dyDescent="0.35">
      <c r="A125" s="1">
        <v>41639</v>
      </c>
      <c r="B125">
        <f>-38.4</f>
        <v>-38.4</v>
      </c>
    </row>
    <row r="126" spans="1:2" x14ac:dyDescent="0.35">
      <c r="A126" s="1">
        <v>41608</v>
      </c>
      <c r="B126">
        <f>19.2</f>
        <v>19.2</v>
      </c>
    </row>
    <row r="127" spans="1:2" x14ac:dyDescent="0.35">
      <c r="A127" s="1">
        <v>41578</v>
      </c>
      <c r="B127">
        <f>132.9</f>
        <v>132.9</v>
      </c>
    </row>
    <row r="128" spans="1:2" x14ac:dyDescent="0.35">
      <c r="A128" s="1">
        <v>41547</v>
      </c>
      <c r="B128">
        <f>-71.7</f>
        <v>-71.7</v>
      </c>
    </row>
    <row r="129" spans="1:2" x14ac:dyDescent="0.35">
      <c r="A129" s="1">
        <v>41517</v>
      </c>
      <c r="B129">
        <f>-81.4</f>
        <v>-81.400000000000006</v>
      </c>
    </row>
    <row r="130" spans="1:2" x14ac:dyDescent="0.35">
      <c r="A130" s="1">
        <v>41486</v>
      </c>
      <c r="B130">
        <f>-7.4</f>
        <v>-7.4</v>
      </c>
    </row>
    <row r="131" spans="1:2" x14ac:dyDescent="0.35">
      <c r="A131" s="1">
        <v>41455</v>
      </c>
      <c r="B131">
        <f>-17.8</f>
        <v>-17.8</v>
      </c>
    </row>
    <row r="132" spans="1:2" x14ac:dyDescent="0.35">
      <c r="A132" s="1">
        <v>41425</v>
      </c>
      <c r="B132">
        <f>25</f>
        <v>25</v>
      </c>
    </row>
    <row r="133" spans="1:2" x14ac:dyDescent="0.35">
      <c r="A133" s="1">
        <v>41394</v>
      </c>
      <c r="B133">
        <f>-41.9</f>
        <v>-41.9</v>
      </c>
    </row>
    <row r="134" spans="1:2" x14ac:dyDescent="0.35">
      <c r="A134" s="1">
        <v>41364</v>
      </c>
      <c r="B134">
        <f>-34.8</f>
        <v>-34.799999999999997</v>
      </c>
    </row>
    <row r="135" spans="1:2" x14ac:dyDescent="0.35">
      <c r="A135" s="1">
        <v>41333</v>
      </c>
      <c r="B135">
        <f>14.8</f>
        <v>14.8</v>
      </c>
    </row>
    <row r="136" spans="1:2" x14ac:dyDescent="0.35">
      <c r="A136" s="1">
        <v>41305</v>
      </c>
      <c r="B136">
        <f>159.3</f>
        <v>159.30000000000001</v>
      </c>
    </row>
    <row r="137" spans="1:2" x14ac:dyDescent="0.35">
      <c r="A137" s="1">
        <v>41274</v>
      </c>
      <c r="B137">
        <f>-17.3</f>
        <v>-17.3</v>
      </c>
    </row>
    <row r="138" spans="1:2" x14ac:dyDescent="0.35">
      <c r="A138" s="1">
        <v>41243</v>
      </c>
      <c r="B138">
        <f>-31.1</f>
        <v>-31.1</v>
      </c>
    </row>
    <row r="139" spans="1:2" x14ac:dyDescent="0.35">
      <c r="A139" s="1">
        <v>41213</v>
      </c>
      <c r="B139">
        <f>-148</f>
        <v>-148</v>
      </c>
    </row>
    <row r="140" spans="1:2" x14ac:dyDescent="0.35">
      <c r="A140" s="1">
        <v>41182</v>
      </c>
      <c r="B140">
        <f>6.9</f>
        <v>6.9</v>
      </c>
    </row>
    <row r="141" spans="1:2" x14ac:dyDescent="0.35">
      <c r="A141" s="1">
        <v>41152</v>
      </c>
      <c r="B141">
        <f>-81.4</f>
        <v>-81.400000000000006</v>
      </c>
    </row>
    <row r="142" spans="1:2" x14ac:dyDescent="0.35">
      <c r="A142" s="1">
        <v>41121</v>
      </c>
      <c r="B142">
        <f>75.3</f>
        <v>75.3</v>
      </c>
    </row>
    <row r="143" spans="1:2" x14ac:dyDescent="0.35">
      <c r="A143" s="1">
        <v>41090</v>
      </c>
      <c r="B143">
        <f>70.8</f>
        <v>70.8</v>
      </c>
    </row>
    <row r="144" spans="1:2" x14ac:dyDescent="0.35">
      <c r="A144" s="1">
        <v>41060</v>
      </c>
      <c r="B144">
        <f>31.9</f>
        <v>31.9</v>
      </c>
    </row>
    <row r="145" spans="1:2" x14ac:dyDescent="0.35">
      <c r="A145" s="1">
        <v>41029</v>
      </c>
      <c r="B145">
        <f>10.1</f>
        <v>10.1</v>
      </c>
    </row>
    <row r="146" spans="1:2" x14ac:dyDescent="0.35">
      <c r="A146" s="1">
        <v>40999</v>
      </c>
      <c r="B146">
        <f>-144.1</f>
        <v>-144.1</v>
      </c>
    </row>
    <row r="147" spans="1:2" x14ac:dyDescent="0.35">
      <c r="A147" s="1">
        <v>40968</v>
      </c>
      <c r="B147">
        <f>61.1</f>
        <v>61.1</v>
      </c>
    </row>
    <row r="148" spans="1:2" x14ac:dyDescent="0.35">
      <c r="A148" s="1">
        <v>40939</v>
      </c>
      <c r="B148">
        <f>31.3</f>
        <v>31.3</v>
      </c>
    </row>
    <row r="149" spans="1:2" x14ac:dyDescent="0.35">
      <c r="A149" s="1">
        <v>40908</v>
      </c>
      <c r="B149">
        <f>26.5</f>
        <v>26.5</v>
      </c>
    </row>
    <row r="150" spans="1:2" x14ac:dyDescent="0.35">
      <c r="A150" s="1">
        <v>40877</v>
      </c>
      <c r="B150">
        <f>-59.5</f>
        <v>-59.5</v>
      </c>
    </row>
    <row r="151" spans="1:2" x14ac:dyDescent="0.35">
      <c r="A151" s="1">
        <v>40847</v>
      </c>
      <c r="B151">
        <f>41.5</f>
        <v>41.5</v>
      </c>
    </row>
    <row r="152" spans="1:2" x14ac:dyDescent="0.35">
      <c r="A152" s="1">
        <v>40816</v>
      </c>
      <c r="B152">
        <f>98.2</f>
        <v>98.2</v>
      </c>
    </row>
    <row r="153" spans="1:2" x14ac:dyDescent="0.35">
      <c r="A153" s="1">
        <v>40786</v>
      </c>
      <c r="B153">
        <f>128</f>
        <v>128</v>
      </c>
    </row>
    <row r="154" spans="1:2" x14ac:dyDescent="0.35">
      <c r="A154" s="1">
        <v>40755</v>
      </c>
      <c r="B154">
        <f>-134.9</f>
        <v>-134.9</v>
      </c>
    </row>
    <row r="155" spans="1:2" x14ac:dyDescent="0.35">
      <c r="A155" s="1">
        <v>40724</v>
      </c>
      <c r="B155">
        <f>-160.5</f>
        <v>-160.5</v>
      </c>
    </row>
    <row r="156" spans="1:2" x14ac:dyDescent="0.35">
      <c r="A156" s="1">
        <v>40694</v>
      </c>
      <c r="B156">
        <f>-118.8</f>
        <v>-118.8</v>
      </c>
    </row>
    <row r="157" spans="1:2" x14ac:dyDescent="0.35">
      <c r="A157" s="1">
        <v>40663</v>
      </c>
      <c r="B157">
        <f>24.7</f>
        <v>24.7</v>
      </c>
    </row>
    <row r="158" spans="1:2" x14ac:dyDescent="0.35">
      <c r="A158" s="1">
        <v>40633</v>
      </c>
      <c r="B158">
        <f>78</f>
        <v>78</v>
      </c>
    </row>
    <row r="159" spans="1:2" x14ac:dyDescent="0.35">
      <c r="A159" s="1">
        <v>40602</v>
      </c>
      <c r="B159">
        <f>61.5</f>
        <v>61.5</v>
      </c>
    </row>
    <row r="160" spans="1:2" x14ac:dyDescent="0.35">
      <c r="A160" s="1">
        <v>40574</v>
      </c>
      <c r="B160">
        <f>32.5</f>
        <v>32.5</v>
      </c>
    </row>
    <row r="161" spans="1:2" x14ac:dyDescent="0.35">
      <c r="A161" s="1">
        <v>40543</v>
      </c>
      <c r="B161">
        <f>-26.2</f>
        <v>-26.2</v>
      </c>
    </row>
    <row r="162" spans="1:2" x14ac:dyDescent="0.35">
      <c r="A162" s="1">
        <v>40512</v>
      </c>
      <c r="B162">
        <f>10.6</f>
        <v>10.6</v>
      </c>
    </row>
    <row r="163" spans="1:2" x14ac:dyDescent="0.35">
      <c r="A163" s="1">
        <v>40482</v>
      </c>
      <c r="B163">
        <f>-72.6</f>
        <v>-72.599999999999994</v>
      </c>
    </row>
    <row r="164" spans="1:2" x14ac:dyDescent="0.35">
      <c r="A164" s="1">
        <v>40451</v>
      </c>
      <c r="B164">
        <f>94.7</f>
        <v>94.7</v>
      </c>
    </row>
    <row r="165" spans="1:2" x14ac:dyDescent="0.35">
      <c r="A165" s="1">
        <v>40421</v>
      </c>
      <c r="B165">
        <f>1.1</f>
        <v>1.1000000000000001</v>
      </c>
    </row>
    <row r="166" spans="1:2" x14ac:dyDescent="0.35">
      <c r="A166" s="1">
        <v>40390</v>
      </c>
      <c r="B166">
        <f>65</f>
        <v>65</v>
      </c>
    </row>
    <row r="167" spans="1:2" x14ac:dyDescent="0.35">
      <c r="A167" s="1">
        <v>40359</v>
      </c>
      <c r="B167">
        <f>-5.5</f>
        <v>-5.5</v>
      </c>
    </row>
    <row r="168" spans="1:2" x14ac:dyDescent="0.35">
      <c r="A168" s="1">
        <v>40329</v>
      </c>
      <c r="B168">
        <f>-0.6</f>
        <v>-0.6</v>
      </c>
    </row>
    <row r="169" spans="1:2" x14ac:dyDescent="0.35">
      <c r="A169" s="1">
        <v>40298</v>
      </c>
      <c r="B169">
        <f>13.6</f>
        <v>13.6</v>
      </c>
    </row>
    <row r="170" spans="1:2" x14ac:dyDescent="0.35">
      <c r="A170" s="1">
        <v>40268</v>
      </c>
      <c r="B170">
        <f>-69.6</f>
        <v>-69.599999999999994</v>
      </c>
    </row>
    <row r="171" spans="1:2" x14ac:dyDescent="0.35">
      <c r="A171" s="1">
        <v>40237</v>
      </c>
      <c r="B171">
        <f>-8.5</f>
        <v>-8.5</v>
      </c>
    </row>
    <row r="172" spans="1:2" x14ac:dyDescent="0.35">
      <c r="A172" s="1">
        <v>40209</v>
      </c>
      <c r="B172">
        <f>18.9</f>
        <v>18.899999999999999</v>
      </c>
    </row>
    <row r="173" spans="1:2" x14ac:dyDescent="0.35">
      <c r="A173" s="1">
        <v>40178</v>
      </c>
      <c r="B173">
        <f>-21.4</f>
        <v>-21.4</v>
      </c>
    </row>
    <row r="174" spans="1:2" x14ac:dyDescent="0.35">
      <c r="A174" s="1">
        <v>40147</v>
      </c>
      <c r="B174">
        <f>9.1</f>
        <v>9.1</v>
      </c>
    </row>
    <row r="175" spans="1:2" x14ac:dyDescent="0.35">
      <c r="A175" s="1">
        <v>40117</v>
      </c>
      <c r="B175">
        <f>44.6</f>
        <v>44.6</v>
      </c>
    </row>
    <row r="176" spans="1:2" x14ac:dyDescent="0.35">
      <c r="A176" s="1">
        <v>40086</v>
      </c>
      <c r="B176">
        <f>180.3</f>
        <v>180.3</v>
      </c>
    </row>
    <row r="177" spans="1:2" x14ac:dyDescent="0.35">
      <c r="A177" s="1">
        <v>40056</v>
      </c>
      <c r="B177">
        <f>53.3</f>
        <v>53.3</v>
      </c>
    </row>
    <row r="178" spans="1:2" x14ac:dyDescent="0.35">
      <c r="A178" s="1">
        <v>40025</v>
      </c>
      <c r="B178">
        <f>-7.1</f>
        <v>-7.1</v>
      </c>
    </row>
    <row r="179" spans="1:2" x14ac:dyDescent="0.35">
      <c r="A179" s="1">
        <v>39994</v>
      </c>
      <c r="B179">
        <f>-150.6</f>
        <v>-150.6</v>
      </c>
    </row>
    <row r="180" spans="1:2" x14ac:dyDescent="0.35">
      <c r="A180" s="1">
        <v>39964</v>
      </c>
      <c r="B180">
        <f>105.4</f>
        <v>105.4</v>
      </c>
    </row>
    <row r="181" spans="1:2" x14ac:dyDescent="0.35">
      <c r="A181" s="1">
        <v>39933</v>
      </c>
      <c r="B181">
        <f>92.4</f>
        <v>92.4</v>
      </c>
    </row>
    <row r="182" spans="1:2" x14ac:dyDescent="0.35">
      <c r="A182" s="1">
        <v>39903</v>
      </c>
      <c r="B182">
        <f>-22.7</f>
        <v>-22.7</v>
      </c>
    </row>
    <row r="183" spans="1:2" x14ac:dyDescent="0.35">
      <c r="A183" s="1">
        <v>39872</v>
      </c>
      <c r="B183">
        <f>-218.8</f>
        <v>-218.8</v>
      </c>
    </row>
    <row r="184" spans="1:2" x14ac:dyDescent="0.35">
      <c r="A184" s="1">
        <v>39844</v>
      </c>
      <c r="B184">
        <f>-426</f>
        <v>-426</v>
      </c>
    </row>
    <row r="185" spans="1:2" x14ac:dyDescent="0.35">
      <c r="A185" s="1">
        <v>39813</v>
      </c>
      <c r="B185">
        <f>-4.8</f>
        <v>-4.8</v>
      </c>
    </row>
    <row r="186" spans="1:2" x14ac:dyDescent="0.35">
      <c r="A186" s="1">
        <v>39782</v>
      </c>
      <c r="B186">
        <f>47.7</f>
        <v>47.7</v>
      </c>
    </row>
    <row r="187" spans="1:2" x14ac:dyDescent="0.35">
      <c r="A187" s="1">
        <v>39752</v>
      </c>
      <c r="B187">
        <f>290.5</f>
        <v>290.5</v>
      </c>
    </row>
    <row r="188" spans="1:2" x14ac:dyDescent="0.35">
      <c r="A188" s="1">
        <v>39721</v>
      </c>
      <c r="B188">
        <f>-9.6</f>
        <v>-9.6</v>
      </c>
    </row>
    <row r="189" spans="1:2" x14ac:dyDescent="0.35">
      <c r="A189" s="1">
        <v>39691</v>
      </c>
      <c r="B189">
        <f>76</f>
        <v>76</v>
      </c>
    </row>
    <row r="190" spans="1:2" x14ac:dyDescent="0.35">
      <c r="A190" s="1">
        <v>39660</v>
      </c>
      <c r="B190">
        <f>-88.1</f>
        <v>-88.1</v>
      </c>
    </row>
    <row r="191" spans="1:2" x14ac:dyDescent="0.35">
      <c r="A191" s="1">
        <v>39629</v>
      </c>
      <c r="B191">
        <f>147</f>
        <v>147</v>
      </c>
    </row>
    <row r="192" spans="1:2" x14ac:dyDescent="0.35">
      <c r="A192" s="1">
        <v>39599</v>
      </c>
      <c r="B192">
        <f>-89.8</f>
        <v>-89.8</v>
      </c>
    </row>
    <row r="193" spans="1:2" x14ac:dyDescent="0.35">
      <c r="A193" s="1">
        <v>39568</v>
      </c>
      <c r="B193">
        <f>33.8</f>
        <v>33.799999999999997</v>
      </c>
    </row>
    <row r="194" spans="1:2" x14ac:dyDescent="0.35">
      <c r="A194" s="1">
        <v>39538</v>
      </c>
      <c r="B194">
        <f>-90.4</f>
        <v>-90.4</v>
      </c>
    </row>
    <row r="195" spans="1:2" x14ac:dyDescent="0.35">
      <c r="A195" s="1">
        <v>39507</v>
      </c>
      <c r="B195">
        <f>-76.3</f>
        <v>-76.3</v>
      </c>
    </row>
    <row r="196" spans="1:2" x14ac:dyDescent="0.35">
      <c r="A196" s="1">
        <v>39478</v>
      </c>
      <c r="B196">
        <f>-53.7</f>
        <v>-53.7</v>
      </c>
    </row>
    <row r="197" spans="1:2" x14ac:dyDescent="0.35">
      <c r="A197" s="1">
        <v>39447</v>
      </c>
      <c r="B197">
        <f>73.4</f>
        <v>73.400000000000006</v>
      </c>
    </row>
    <row r="198" spans="1:2" x14ac:dyDescent="0.35">
      <c r="A198" s="1">
        <v>39416</v>
      </c>
      <c r="B198">
        <f>263.9</f>
        <v>263.89999999999998</v>
      </c>
    </row>
    <row r="199" spans="1:2" x14ac:dyDescent="0.35">
      <c r="A199" s="1">
        <v>39386</v>
      </c>
      <c r="B199">
        <f>5.5</f>
        <v>5.5</v>
      </c>
    </row>
    <row r="200" spans="1:2" x14ac:dyDescent="0.35">
      <c r="A200" s="1">
        <v>39355</v>
      </c>
      <c r="B200">
        <f>-69.7</f>
        <v>-69.7</v>
      </c>
    </row>
    <row r="201" spans="1:2" x14ac:dyDescent="0.35">
      <c r="A201" s="1">
        <v>39325</v>
      </c>
      <c r="B201">
        <f>-244.6</f>
        <v>-244.6</v>
      </c>
    </row>
    <row r="202" spans="1:2" x14ac:dyDescent="0.35">
      <c r="A202" s="1">
        <v>39294</v>
      </c>
      <c r="B202">
        <f>0.9</f>
        <v>0.9</v>
      </c>
    </row>
    <row r="203" spans="1:2" x14ac:dyDescent="0.35">
      <c r="A203" s="1">
        <v>39263</v>
      </c>
      <c r="B203">
        <f>-14.8</f>
        <v>-14.8</v>
      </c>
    </row>
    <row r="204" spans="1:2" x14ac:dyDescent="0.35">
      <c r="A204" s="1">
        <v>39233</v>
      </c>
      <c r="B204">
        <f>6.6</f>
        <v>6.6</v>
      </c>
    </row>
    <row r="205" spans="1:2" x14ac:dyDescent="0.35">
      <c r="A205" s="1">
        <v>39202</v>
      </c>
      <c r="B205">
        <f>-6.5</f>
        <v>-6.5</v>
      </c>
    </row>
    <row r="206" spans="1:2" x14ac:dyDescent="0.35">
      <c r="A206" s="1">
        <v>39172</v>
      </c>
      <c r="B206">
        <f>64</f>
        <v>64</v>
      </c>
    </row>
    <row r="207" spans="1:2" x14ac:dyDescent="0.35">
      <c r="A207" s="1">
        <v>39141</v>
      </c>
      <c r="B207">
        <f>5</f>
        <v>5</v>
      </c>
    </row>
    <row r="208" spans="1:2" x14ac:dyDescent="0.35">
      <c r="A208" s="1">
        <v>39113</v>
      </c>
      <c r="B208">
        <f>11.2</f>
        <v>11.2</v>
      </c>
    </row>
    <row r="209" spans="1:2" x14ac:dyDescent="0.35">
      <c r="A209" s="1">
        <v>39082</v>
      </c>
      <c r="B209">
        <f>-96.5</f>
        <v>-96.5</v>
      </c>
    </row>
    <row r="210" spans="1:2" x14ac:dyDescent="0.35">
      <c r="A210" s="1">
        <v>39051</v>
      </c>
      <c r="B210">
        <f>-22.2</f>
        <v>-22.2</v>
      </c>
    </row>
    <row r="211" spans="1:2" x14ac:dyDescent="0.35">
      <c r="A211" s="1">
        <v>39021</v>
      </c>
      <c r="B211">
        <f>10.8</f>
        <v>10.8</v>
      </c>
    </row>
    <row r="212" spans="1:2" x14ac:dyDescent="0.35">
      <c r="A212" s="1">
        <v>38990</v>
      </c>
      <c r="B212">
        <f>78.5</f>
        <v>78.5</v>
      </c>
    </row>
    <row r="213" spans="1:2" x14ac:dyDescent="0.35">
      <c r="A213" s="1">
        <v>38960</v>
      </c>
      <c r="B213">
        <f>7.3</f>
        <v>7.3</v>
      </c>
    </row>
    <row r="214" spans="1:2" x14ac:dyDescent="0.35">
      <c r="A214" s="1">
        <v>38929</v>
      </c>
      <c r="B214">
        <f>-30.6</f>
        <v>-30.6</v>
      </c>
    </row>
    <row r="215" spans="1:2" x14ac:dyDescent="0.35">
      <c r="A215" s="1">
        <v>38898</v>
      </c>
      <c r="B215">
        <f>-94</f>
        <v>-94</v>
      </c>
    </row>
    <row r="216" spans="1:2" x14ac:dyDescent="0.35">
      <c r="A216" s="1">
        <v>38868</v>
      </c>
      <c r="B216">
        <f>-3.3</f>
        <v>-3.3</v>
      </c>
    </row>
    <row r="217" spans="1:2" x14ac:dyDescent="0.35">
      <c r="A217" s="1">
        <v>38837</v>
      </c>
      <c r="B217">
        <f>-133</f>
        <v>-133</v>
      </c>
    </row>
    <row r="218" spans="1:2" x14ac:dyDescent="0.35">
      <c r="A218" s="1">
        <v>38807</v>
      </c>
      <c r="B218">
        <f>30.4</f>
        <v>30.4</v>
      </c>
    </row>
    <row r="219" spans="1:2" x14ac:dyDescent="0.35">
      <c r="A219" s="1">
        <v>38776</v>
      </c>
      <c r="B219">
        <f>20.1</f>
        <v>20.100000000000001</v>
      </c>
    </row>
    <row r="220" spans="1:2" x14ac:dyDescent="0.35">
      <c r="A220" s="1">
        <v>38748</v>
      </c>
      <c r="B220">
        <f>106.3</f>
        <v>106.3</v>
      </c>
    </row>
    <row r="221" spans="1:2" x14ac:dyDescent="0.35">
      <c r="A221" s="1">
        <v>38717</v>
      </c>
      <c r="B221">
        <f>-11.5</f>
        <v>-11.5</v>
      </c>
    </row>
    <row r="222" spans="1:2" x14ac:dyDescent="0.35">
      <c r="A222" s="1">
        <v>38686</v>
      </c>
      <c r="B222">
        <f>40.5</f>
        <v>40.5</v>
      </c>
    </row>
    <row r="223" spans="1:2" x14ac:dyDescent="0.35">
      <c r="A223" s="1">
        <v>38656</v>
      </c>
      <c r="B223">
        <f>62.8</f>
        <v>62.8</v>
      </c>
    </row>
    <row r="224" spans="1:2" x14ac:dyDescent="0.35">
      <c r="A224" s="1">
        <v>38625</v>
      </c>
      <c r="B224">
        <f>99.6</f>
        <v>99.6</v>
      </c>
    </row>
    <row r="225" spans="1:2" x14ac:dyDescent="0.35">
      <c r="A225" s="1">
        <v>38595</v>
      </c>
      <c r="B225">
        <f>-4.3</f>
        <v>-4.3</v>
      </c>
    </row>
    <row r="226" spans="1:2" x14ac:dyDescent="0.35">
      <c r="A226" s="1">
        <v>38564</v>
      </c>
      <c r="B226">
        <f>38.9</f>
        <v>38.9</v>
      </c>
    </row>
    <row r="227" spans="1:2" x14ac:dyDescent="0.35">
      <c r="A227" s="1">
        <v>38533</v>
      </c>
      <c r="B227">
        <f>-105.3</f>
        <v>-105.3</v>
      </c>
    </row>
    <row r="228" spans="1:2" x14ac:dyDescent="0.35">
      <c r="A228" s="1">
        <v>38503</v>
      </c>
      <c r="B228">
        <f>-20.9</f>
        <v>-20.9</v>
      </c>
    </row>
    <row r="229" spans="1:2" x14ac:dyDescent="0.35">
      <c r="A229" s="1">
        <v>38472</v>
      </c>
      <c r="B229">
        <f>40.3</f>
        <v>40.299999999999997</v>
      </c>
    </row>
    <row r="230" spans="1:2" x14ac:dyDescent="0.35">
      <c r="A230" s="1">
        <v>38442</v>
      </c>
      <c r="B230">
        <f>1.8</f>
        <v>1.8</v>
      </c>
    </row>
    <row r="231" spans="1:2" x14ac:dyDescent="0.35">
      <c r="A231" s="1">
        <v>38411</v>
      </c>
      <c r="B231">
        <f>-107.2</f>
        <v>-107.2</v>
      </c>
    </row>
    <row r="232" spans="1:2" x14ac:dyDescent="0.35">
      <c r="A232" s="1">
        <v>38383</v>
      </c>
      <c r="B232">
        <f>-85.5</f>
        <v>-85.5</v>
      </c>
    </row>
    <row r="233" spans="1:2" x14ac:dyDescent="0.35">
      <c r="A233" s="1">
        <v>38352</v>
      </c>
      <c r="B233">
        <f>70.7</f>
        <v>70.7</v>
      </c>
    </row>
    <row r="234" spans="1:2" x14ac:dyDescent="0.35">
      <c r="A234" s="1">
        <v>38321</v>
      </c>
      <c r="B234">
        <f>104.2</f>
        <v>104.2</v>
      </c>
    </row>
    <row r="235" spans="1:2" x14ac:dyDescent="0.35">
      <c r="A235" s="1">
        <v>38291</v>
      </c>
      <c r="B235">
        <f>17.3</f>
        <v>17.3</v>
      </c>
    </row>
    <row r="236" spans="1:2" x14ac:dyDescent="0.35">
      <c r="A236" s="1">
        <v>38260</v>
      </c>
      <c r="B236">
        <f>-171.8</f>
        <v>-171.8</v>
      </c>
    </row>
    <row r="237" spans="1:2" x14ac:dyDescent="0.35">
      <c r="A237" s="1">
        <v>38230</v>
      </c>
      <c r="B237">
        <f>7.8</f>
        <v>7.8</v>
      </c>
    </row>
    <row r="238" spans="1:2" x14ac:dyDescent="0.35">
      <c r="A238" s="1">
        <v>38199</v>
      </c>
      <c r="B238">
        <f>-10.1</f>
        <v>-10.1</v>
      </c>
    </row>
    <row r="239" spans="1:2" x14ac:dyDescent="0.35">
      <c r="A239" s="1">
        <v>38168</v>
      </c>
      <c r="B239">
        <f>142.7</f>
        <v>142.69999999999999</v>
      </c>
    </row>
    <row r="240" spans="1:2" x14ac:dyDescent="0.35">
      <c r="A240" s="1">
        <v>38138</v>
      </c>
      <c r="B240">
        <f>43.7</f>
        <v>43.7</v>
      </c>
    </row>
    <row r="241" spans="1:2" x14ac:dyDescent="0.35">
      <c r="A241" s="1">
        <v>38107</v>
      </c>
      <c r="B241">
        <f>-68</f>
        <v>-68</v>
      </c>
    </row>
    <row r="242" spans="1:2" x14ac:dyDescent="0.35">
      <c r="A242" s="1">
        <v>38077</v>
      </c>
      <c r="B242">
        <f>-32.4</f>
        <v>-32.4</v>
      </c>
    </row>
    <row r="243" spans="1:2" x14ac:dyDescent="0.35">
      <c r="A243" s="1">
        <v>38046</v>
      </c>
      <c r="B243">
        <f>-85.4</f>
        <v>-85.4</v>
      </c>
    </row>
    <row r="244" spans="1:2" x14ac:dyDescent="0.35">
      <c r="A244" s="1">
        <v>38017</v>
      </c>
      <c r="B244">
        <f>68</f>
        <v>68</v>
      </c>
    </row>
    <row r="245" spans="1:2" x14ac:dyDescent="0.35">
      <c r="A245" s="1">
        <v>37986</v>
      </c>
      <c r="B245">
        <f>87.1</f>
        <v>87.1</v>
      </c>
    </row>
    <row r="246" spans="1:2" x14ac:dyDescent="0.35">
      <c r="A246" s="1">
        <v>37955</v>
      </c>
      <c r="B246">
        <f>55.7</f>
        <v>55.7</v>
      </c>
    </row>
    <row r="247" spans="1:2" x14ac:dyDescent="0.35">
      <c r="A247" s="1">
        <v>37925</v>
      </c>
      <c r="B247">
        <f>-46.6</f>
        <v>-46.6</v>
      </c>
    </row>
    <row r="248" spans="1:2" x14ac:dyDescent="0.35">
      <c r="A248" s="1">
        <v>37894</v>
      </c>
      <c r="B248">
        <f>-43.7</f>
        <v>-43.7</v>
      </c>
    </row>
    <row r="249" spans="1:2" x14ac:dyDescent="0.35">
      <c r="A249" s="1">
        <v>37864</v>
      </c>
      <c r="B249">
        <f>-39.9</f>
        <v>-39.9</v>
      </c>
    </row>
    <row r="250" spans="1:2" x14ac:dyDescent="0.35">
      <c r="A250" s="1">
        <v>37833</v>
      </c>
      <c r="B250">
        <f>45.9</f>
        <v>45.9</v>
      </c>
    </row>
    <row r="251" spans="1:2" x14ac:dyDescent="0.35">
      <c r="A251" s="1">
        <v>37802</v>
      </c>
      <c r="B251">
        <f>-4.7</f>
        <v>-4.7</v>
      </c>
    </row>
    <row r="252" spans="1:2" x14ac:dyDescent="0.35">
      <c r="A252" s="1">
        <v>37772</v>
      </c>
      <c r="B252">
        <f>-19</f>
        <v>-19</v>
      </c>
    </row>
    <row r="253" spans="1:2" x14ac:dyDescent="0.35">
      <c r="A253" s="1">
        <v>37741</v>
      </c>
      <c r="B253">
        <f>71.2</f>
        <v>71.2</v>
      </c>
    </row>
    <row r="254" spans="1:2" x14ac:dyDescent="0.35">
      <c r="A254" s="1">
        <v>37711</v>
      </c>
      <c r="B254">
        <f>-28.3</f>
        <v>-28.3</v>
      </c>
    </row>
    <row r="255" spans="1:2" x14ac:dyDescent="0.35">
      <c r="A255" s="1">
        <v>37680</v>
      </c>
      <c r="B255">
        <f>47.3</f>
        <v>47.3</v>
      </c>
    </row>
    <row r="256" spans="1:2" x14ac:dyDescent="0.35">
      <c r="A256" s="1">
        <v>37652</v>
      </c>
      <c r="B256">
        <f>-40.6</f>
        <v>-40.6</v>
      </c>
    </row>
    <row r="257" spans="1:2" x14ac:dyDescent="0.35">
      <c r="A257" s="1">
        <v>37621</v>
      </c>
      <c r="B257">
        <f>16.2</f>
        <v>16.2</v>
      </c>
    </row>
    <row r="258" spans="1:2" x14ac:dyDescent="0.35">
      <c r="A258" s="1">
        <v>37590</v>
      </c>
      <c r="B258">
        <f>8</f>
        <v>8</v>
      </c>
    </row>
    <row r="259" spans="1:2" x14ac:dyDescent="0.35">
      <c r="A259" s="1">
        <v>37560</v>
      </c>
      <c r="B259">
        <f>-77.3</f>
        <v>-77.3</v>
      </c>
    </row>
    <row r="260" spans="1:2" x14ac:dyDescent="0.35">
      <c r="A260" s="1">
        <v>37529</v>
      </c>
      <c r="B260">
        <f>-43.2</f>
        <v>-43.2</v>
      </c>
    </row>
    <row r="261" spans="1:2" x14ac:dyDescent="0.35">
      <c r="A261" s="1">
        <v>37499</v>
      </c>
      <c r="B261">
        <f>-32.8</f>
        <v>-32.799999999999997</v>
      </c>
    </row>
    <row r="262" spans="1:2" x14ac:dyDescent="0.35">
      <c r="A262" s="1">
        <v>37468</v>
      </c>
      <c r="B262">
        <f>43.8</f>
        <v>43.8</v>
      </c>
    </row>
    <row r="263" spans="1:2" x14ac:dyDescent="0.35">
      <c r="A263" s="1">
        <v>37437</v>
      </c>
      <c r="B263">
        <f>7.7</f>
        <v>7.7</v>
      </c>
    </row>
    <row r="264" spans="1:2" x14ac:dyDescent="0.35">
      <c r="A264" s="1">
        <v>37407</v>
      </c>
      <c r="B264">
        <f>42</f>
        <v>42</v>
      </c>
    </row>
    <row r="265" spans="1:2" x14ac:dyDescent="0.35">
      <c r="A265" s="1">
        <v>37376</v>
      </c>
      <c r="B265">
        <f>56.9</f>
        <v>56.9</v>
      </c>
    </row>
    <row r="266" spans="1:2" x14ac:dyDescent="0.35">
      <c r="A266" s="1">
        <v>37346</v>
      </c>
      <c r="B266">
        <f>94.3</f>
        <v>94.3</v>
      </c>
    </row>
    <row r="267" spans="1:2" x14ac:dyDescent="0.35">
      <c r="A267" s="1">
        <v>37315</v>
      </c>
      <c r="B267">
        <f>-24.8</f>
        <v>-24.8</v>
      </c>
    </row>
    <row r="268" spans="1:2" x14ac:dyDescent="0.35">
      <c r="A268" s="1">
        <v>37287</v>
      </c>
      <c r="B268">
        <f>-87</f>
        <v>-87</v>
      </c>
    </row>
    <row r="269" spans="1:2" x14ac:dyDescent="0.35">
      <c r="A269" s="1">
        <v>37256</v>
      </c>
      <c r="B269">
        <f>-9.2</f>
        <v>-9.1999999999999993</v>
      </c>
    </row>
    <row r="270" spans="1:2" x14ac:dyDescent="0.35">
      <c r="A270" s="1">
        <v>37225</v>
      </c>
      <c r="B270">
        <f>14.2</f>
        <v>14.2</v>
      </c>
    </row>
    <row r="271" spans="1:2" x14ac:dyDescent="0.35">
      <c r="A271" s="1">
        <v>37195</v>
      </c>
      <c r="B271">
        <f>40.5</f>
        <v>40.5</v>
      </c>
    </row>
    <row r="272" spans="1:2" x14ac:dyDescent="0.35">
      <c r="A272" s="1">
        <v>37164</v>
      </c>
      <c r="B272">
        <f>-5.7</f>
        <v>-5.7</v>
      </c>
    </row>
    <row r="273" spans="1:2" x14ac:dyDescent="0.35">
      <c r="A273" s="1">
        <v>37134</v>
      </c>
      <c r="B273">
        <f>7.9</f>
        <v>7.9</v>
      </c>
    </row>
    <row r="274" spans="1:2" x14ac:dyDescent="0.35">
      <c r="A274" s="1">
        <v>37103</v>
      </c>
      <c r="B274">
        <f>14</f>
        <v>14</v>
      </c>
    </row>
    <row r="275" spans="1:2" x14ac:dyDescent="0.35">
      <c r="A275" s="1">
        <v>37072</v>
      </c>
      <c r="B275">
        <f>44.8</f>
        <v>44.8</v>
      </c>
    </row>
    <row r="276" spans="1:2" x14ac:dyDescent="0.35">
      <c r="A276" s="1">
        <v>37042</v>
      </c>
      <c r="B276">
        <f>-18.5</f>
        <v>-18.5</v>
      </c>
    </row>
    <row r="277" spans="1:2" x14ac:dyDescent="0.35">
      <c r="A277" s="1">
        <v>37011</v>
      </c>
      <c r="B277">
        <f>-2</f>
        <v>-2</v>
      </c>
    </row>
    <row r="278" spans="1:2" x14ac:dyDescent="0.35">
      <c r="A278" s="1">
        <v>36981</v>
      </c>
      <c r="B278">
        <f>-39.5</f>
        <v>-39.5</v>
      </c>
    </row>
    <row r="279" spans="1:2" x14ac:dyDescent="0.35">
      <c r="A279" s="1">
        <v>36950</v>
      </c>
      <c r="B279">
        <f>15.1</f>
        <v>15.1</v>
      </c>
    </row>
    <row r="280" spans="1:2" x14ac:dyDescent="0.35">
      <c r="A280" s="1">
        <v>36922</v>
      </c>
      <c r="B280">
        <f>-15.9</f>
        <v>-15.9</v>
      </c>
    </row>
    <row r="281" spans="1:2" x14ac:dyDescent="0.35">
      <c r="A281" s="1">
        <v>36891</v>
      </c>
      <c r="B281">
        <f>-9.9</f>
        <v>-9.9</v>
      </c>
    </row>
    <row r="282" spans="1:2" x14ac:dyDescent="0.35">
      <c r="A282" s="1">
        <v>36860</v>
      </c>
      <c r="B282">
        <f>-7.5</f>
        <v>-7.5</v>
      </c>
    </row>
    <row r="283" spans="1:2" x14ac:dyDescent="0.35">
      <c r="A283" s="1">
        <v>36830</v>
      </c>
      <c r="B283">
        <f>-3.1</f>
        <v>-3.1</v>
      </c>
    </row>
    <row r="284" spans="1:2" x14ac:dyDescent="0.35">
      <c r="A284" s="1">
        <v>36799</v>
      </c>
      <c r="B284">
        <f>-4.6</f>
        <v>-4.5999999999999996</v>
      </c>
    </row>
    <row r="285" spans="1:2" x14ac:dyDescent="0.35">
      <c r="A285" s="1">
        <v>36769</v>
      </c>
      <c r="B285">
        <f>-9</f>
        <v>-9</v>
      </c>
    </row>
    <row r="286" spans="1:2" x14ac:dyDescent="0.35">
      <c r="A286" s="1">
        <v>36738</v>
      </c>
      <c r="B286">
        <f>58.9</f>
        <v>58.9</v>
      </c>
    </row>
    <row r="287" spans="1:2" x14ac:dyDescent="0.35">
      <c r="A287" s="1">
        <v>36707</v>
      </c>
      <c r="B287">
        <f>47</f>
        <v>47</v>
      </c>
    </row>
    <row r="288" spans="1:2" x14ac:dyDescent="0.35">
      <c r="A288" s="1">
        <v>36677</v>
      </c>
      <c r="B288">
        <f>14.3</f>
        <v>14.3</v>
      </c>
    </row>
    <row r="289" spans="1:2" x14ac:dyDescent="0.35">
      <c r="A289" s="1">
        <v>36646</v>
      </c>
      <c r="B289">
        <f>-20.8</f>
        <v>-20.8</v>
      </c>
    </row>
    <row r="290" spans="1:2" x14ac:dyDescent="0.35">
      <c r="A290" s="1">
        <v>36616</v>
      </c>
      <c r="B290">
        <f>-58.8</f>
        <v>-58.8</v>
      </c>
    </row>
    <row r="291" spans="1:2" x14ac:dyDescent="0.35">
      <c r="A291" s="1">
        <v>36585</v>
      </c>
      <c r="B291">
        <f>4.8</f>
        <v>4.8</v>
      </c>
    </row>
    <row r="292" spans="1:2" x14ac:dyDescent="0.35">
      <c r="A292" s="1">
        <v>36556</v>
      </c>
      <c r="B292">
        <f>0</f>
        <v>0</v>
      </c>
    </row>
    <row r="293" spans="1:2" x14ac:dyDescent="0.35">
      <c r="A293" s="1">
        <v>36525</v>
      </c>
      <c r="B293">
        <f>22.3</f>
        <v>22.3</v>
      </c>
    </row>
    <row r="294" spans="1:2" x14ac:dyDescent="0.35">
      <c r="A294" s="1">
        <v>36494</v>
      </c>
      <c r="B294">
        <f>-29</f>
        <v>-29</v>
      </c>
    </row>
    <row r="295" spans="1:2" x14ac:dyDescent="0.35">
      <c r="A295" s="1">
        <v>36464</v>
      </c>
      <c r="B295">
        <f>31.1</f>
        <v>31.1</v>
      </c>
    </row>
    <row r="296" spans="1:2" x14ac:dyDescent="0.35">
      <c r="A296" s="1">
        <v>36433</v>
      </c>
      <c r="B296">
        <f>-66.6</f>
        <v>-66.599999999999994</v>
      </c>
    </row>
    <row r="297" spans="1:2" x14ac:dyDescent="0.35">
      <c r="A297" s="1">
        <v>36403</v>
      </c>
      <c r="B297">
        <f>42.4</f>
        <v>42.4</v>
      </c>
    </row>
    <row r="298" spans="1:2" x14ac:dyDescent="0.35">
      <c r="A298" s="1">
        <v>36372</v>
      </c>
      <c r="B298">
        <f>-18.4</f>
        <v>-18.399999999999999</v>
      </c>
    </row>
    <row r="299" spans="1:2" x14ac:dyDescent="0.35">
      <c r="A299" s="1">
        <v>36341</v>
      </c>
      <c r="B299">
        <f>36.5</f>
        <v>36.5</v>
      </c>
    </row>
    <row r="300" spans="1:2" x14ac:dyDescent="0.35">
      <c r="A300" s="1">
        <v>36311</v>
      </c>
      <c r="B300">
        <f>13.2</f>
        <v>13.2</v>
      </c>
    </row>
    <row r="301" spans="1:2" x14ac:dyDescent="0.35">
      <c r="A301" s="1">
        <v>36280</v>
      </c>
      <c r="B301">
        <f>-5</f>
        <v>-5</v>
      </c>
    </row>
    <row r="302" spans="1:2" x14ac:dyDescent="0.35">
      <c r="A302" s="1">
        <v>36250</v>
      </c>
      <c r="B302">
        <f>-21.9</f>
        <v>-21.9</v>
      </c>
    </row>
    <row r="303" spans="1:2" x14ac:dyDescent="0.35">
      <c r="A303" s="1">
        <v>36219</v>
      </c>
      <c r="B303">
        <f>8.3</f>
        <v>8.3000000000000007</v>
      </c>
    </row>
    <row r="304" spans="1:2" x14ac:dyDescent="0.35">
      <c r="A304" s="1">
        <v>36191</v>
      </c>
      <c r="B304">
        <f>-50.8</f>
        <v>-50.8</v>
      </c>
    </row>
    <row r="305" spans="1:2" x14ac:dyDescent="0.35">
      <c r="A305" s="1">
        <v>36160</v>
      </c>
      <c r="B305">
        <f>35.6</f>
        <v>35.6</v>
      </c>
    </row>
    <row r="306" spans="1:2" x14ac:dyDescent="0.35">
      <c r="A306" s="1">
        <v>36129</v>
      </c>
      <c r="B306">
        <f>8.9</f>
        <v>8.9</v>
      </c>
    </row>
    <row r="307" spans="1:2" x14ac:dyDescent="0.35">
      <c r="A307" s="1">
        <v>36099</v>
      </c>
      <c r="B307">
        <f>47.8</f>
        <v>47.8</v>
      </c>
    </row>
    <row r="308" spans="1:2" x14ac:dyDescent="0.35">
      <c r="A308" s="1">
        <v>36068</v>
      </c>
      <c r="B308">
        <f>0.2</f>
        <v>0.2</v>
      </c>
    </row>
    <row r="309" spans="1:2" x14ac:dyDescent="0.35">
      <c r="A309" s="1">
        <v>36038</v>
      </c>
      <c r="B309">
        <f>-11.7</f>
        <v>-11.7</v>
      </c>
    </row>
    <row r="310" spans="1:2" x14ac:dyDescent="0.35">
      <c r="A310" s="1">
        <v>36007</v>
      </c>
      <c r="B310">
        <f>-2.6</f>
        <v>-2.6</v>
      </c>
    </row>
    <row r="311" spans="1:2" x14ac:dyDescent="0.35">
      <c r="A311" s="1">
        <v>35976</v>
      </c>
      <c r="B311">
        <f>7.6</f>
        <v>7.6</v>
      </c>
    </row>
    <row r="312" spans="1:2" x14ac:dyDescent="0.35">
      <c r="A312" s="1">
        <v>35946</v>
      </c>
      <c r="B312">
        <f>-25.7</f>
        <v>-25.7</v>
      </c>
    </row>
    <row r="313" spans="1:2" x14ac:dyDescent="0.35">
      <c r="A313" s="1">
        <v>35915</v>
      </c>
      <c r="B313">
        <f>11.5</f>
        <v>11.5</v>
      </c>
    </row>
    <row r="314" spans="1:2" x14ac:dyDescent="0.35">
      <c r="A314" s="1">
        <v>35885</v>
      </c>
      <c r="B314">
        <f>-24.7</f>
        <v>-24.7</v>
      </c>
    </row>
    <row r="315" spans="1:2" x14ac:dyDescent="0.35">
      <c r="A315" s="1">
        <v>35854</v>
      </c>
      <c r="B315">
        <f>24.3</f>
        <v>24.3</v>
      </c>
    </row>
    <row r="316" spans="1:2" x14ac:dyDescent="0.35">
      <c r="A316" s="1">
        <v>35826</v>
      </c>
      <c r="B316">
        <f>-16.1</f>
        <v>-16.100000000000001</v>
      </c>
    </row>
    <row r="317" spans="1:2" x14ac:dyDescent="0.35">
      <c r="A317" s="1">
        <v>35795</v>
      </c>
      <c r="B317">
        <f>3.8</f>
        <v>3.8</v>
      </c>
    </row>
    <row r="318" spans="1:2" x14ac:dyDescent="0.35">
      <c r="A318" s="1">
        <v>35764</v>
      </c>
      <c r="B318">
        <f>0.1</f>
        <v>0.1</v>
      </c>
    </row>
    <row r="319" spans="1:2" x14ac:dyDescent="0.35">
      <c r="A319" s="1">
        <v>35734</v>
      </c>
      <c r="B319">
        <f>-2.6</f>
        <v>-2.6</v>
      </c>
    </row>
    <row r="320" spans="1:2" x14ac:dyDescent="0.35">
      <c r="A320" s="1">
        <v>35703</v>
      </c>
      <c r="B320">
        <f>35</f>
        <v>35</v>
      </c>
    </row>
    <row r="321" spans="1:2" x14ac:dyDescent="0.35">
      <c r="A321" s="1">
        <v>35673</v>
      </c>
      <c r="B321">
        <f>-18.1</f>
        <v>-18.100000000000001</v>
      </c>
    </row>
    <row r="322" spans="1:2" x14ac:dyDescent="0.35">
      <c r="A322" s="1">
        <v>35642</v>
      </c>
      <c r="B322">
        <f>-20.6</f>
        <v>-20.6</v>
      </c>
    </row>
    <row r="323" spans="1:2" x14ac:dyDescent="0.35">
      <c r="A323" s="1">
        <v>35611</v>
      </c>
      <c r="B323">
        <f>-18.4</f>
        <v>-18.399999999999999</v>
      </c>
    </row>
    <row r="324" spans="1:2" x14ac:dyDescent="0.35">
      <c r="A324" s="1">
        <v>35581</v>
      </c>
      <c r="B324">
        <f>6</f>
        <v>6</v>
      </c>
    </row>
    <row r="325" spans="1:2" x14ac:dyDescent="0.35">
      <c r="A325" s="1">
        <v>35550</v>
      </c>
      <c r="B325">
        <f>30.8</f>
        <v>30.8</v>
      </c>
    </row>
    <row r="326" spans="1:2" x14ac:dyDescent="0.35">
      <c r="A326" s="1">
        <v>35520</v>
      </c>
      <c r="B326">
        <f>-24.2</f>
        <v>-24.2</v>
      </c>
    </row>
    <row r="327" spans="1:2" x14ac:dyDescent="0.35">
      <c r="A327" s="1">
        <v>35489</v>
      </c>
      <c r="B327">
        <f>4.2</f>
        <v>4.2</v>
      </c>
    </row>
    <row r="328" spans="1:2" x14ac:dyDescent="0.35">
      <c r="A328" s="1">
        <v>35461</v>
      </c>
      <c r="B328">
        <f>-21.1</f>
        <v>-21.1</v>
      </c>
    </row>
    <row r="329" spans="1:2" x14ac:dyDescent="0.35">
      <c r="A329" s="1">
        <v>35430</v>
      </c>
      <c r="B329">
        <f>-1.2</f>
        <v>-1.2</v>
      </c>
    </row>
    <row r="330" spans="1:2" x14ac:dyDescent="0.35">
      <c r="A330" s="1">
        <v>35399</v>
      </c>
      <c r="B330">
        <f>24</f>
        <v>24</v>
      </c>
    </row>
    <row r="331" spans="1:2" x14ac:dyDescent="0.35">
      <c r="A331" s="1">
        <v>35369</v>
      </c>
      <c r="B331">
        <f>14.3</f>
        <v>14.3</v>
      </c>
    </row>
    <row r="332" spans="1:2" x14ac:dyDescent="0.35">
      <c r="A332" s="1">
        <v>35338</v>
      </c>
      <c r="B332">
        <f>45.1</f>
        <v>45.1</v>
      </c>
    </row>
    <row r="333" spans="1:2" x14ac:dyDescent="0.35">
      <c r="A333" s="1">
        <v>35308</v>
      </c>
      <c r="B333">
        <f>-21.1</f>
        <v>-21.1</v>
      </c>
    </row>
    <row r="334" spans="1:2" x14ac:dyDescent="0.35">
      <c r="A334" s="1">
        <v>35277</v>
      </c>
      <c r="B334">
        <f>8.4</f>
        <v>8.4</v>
      </c>
    </row>
    <row r="335" spans="1:2" x14ac:dyDescent="0.35">
      <c r="A335" s="1">
        <v>35246</v>
      </c>
      <c r="B335">
        <f>-0.5</f>
        <v>-0.5</v>
      </c>
    </row>
    <row r="336" spans="1:2" x14ac:dyDescent="0.35">
      <c r="A336" s="1">
        <v>35216</v>
      </c>
      <c r="B336">
        <f>-6.7</f>
        <v>-6.7</v>
      </c>
    </row>
    <row r="337" spans="1:2" x14ac:dyDescent="0.35">
      <c r="A337" s="1">
        <v>35185</v>
      </c>
      <c r="B337">
        <f>3.8</f>
        <v>3.8</v>
      </c>
    </row>
    <row r="338" spans="1:2" x14ac:dyDescent="0.35">
      <c r="A338" s="1">
        <v>35155</v>
      </c>
      <c r="B338">
        <f>11.6</f>
        <v>11.6</v>
      </c>
    </row>
    <row r="339" spans="1:2" x14ac:dyDescent="0.35">
      <c r="A339" s="1">
        <v>35124</v>
      </c>
      <c r="B339">
        <f>16.4</f>
        <v>16.399999999999999</v>
      </c>
    </row>
    <row r="340" spans="1:2" x14ac:dyDescent="0.35">
      <c r="A340" s="1">
        <v>35095</v>
      </c>
      <c r="B340">
        <f>-4.1</f>
        <v>-4.0999999999999996</v>
      </c>
    </row>
    <row r="341" spans="1:2" x14ac:dyDescent="0.35">
      <c r="A341" s="1">
        <v>35064</v>
      </c>
      <c r="B341">
        <f>-6</f>
        <v>-6</v>
      </c>
    </row>
    <row r="342" spans="1:2" x14ac:dyDescent="0.35">
      <c r="A342" s="1">
        <v>35033</v>
      </c>
      <c r="B342">
        <f>-15.7</f>
        <v>-15.7</v>
      </c>
    </row>
    <row r="343" spans="1:2" x14ac:dyDescent="0.35">
      <c r="A343" s="1">
        <v>35003</v>
      </c>
      <c r="B343">
        <f>-26.2</f>
        <v>-26.2</v>
      </c>
    </row>
    <row r="344" spans="1:2" x14ac:dyDescent="0.35">
      <c r="A344" s="1">
        <v>34972</v>
      </c>
      <c r="B344">
        <f>-8.9</f>
        <v>-8.9</v>
      </c>
    </row>
    <row r="345" spans="1:2" x14ac:dyDescent="0.35">
      <c r="A345" s="1">
        <v>34942</v>
      </c>
      <c r="B345">
        <f>18.1</f>
        <v>18.100000000000001</v>
      </c>
    </row>
    <row r="346" spans="1:2" x14ac:dyDescent="0.35">
      <c r="A346" s="1">
        <v>34911</v>
      </c>
      <c r="B346">
        <f>16</f>
        <v>16</v>
      </c>
    </row>
    <row r="347" spans="1:2" x14ac:dyDescent="0.35">
      <c r="A347" s="1">
        <v>34880</v>
      </c>
      <c r="B347">
        <f>-5.7</f>
        <v>-5.7</v>
      </c>
    </row>
    <row r="348" spans="1:2" x14ac:dyDescent="0.35">
      <c r="A348" s="1">
        <v>34850</v>
      </c>
      <c r="B348">
        <f>-19.3</f>
        <v>-19.3</v>
      </c>
    </row>
    <row r="349" spans="1:2" x14ac:dyDescent="0.35">
      <c r="A349" s="1">
        <v>34819</v>
      </c>
      <c r="B349">
        <f>14.1</f>
        <v>14.1</v>
      </c>
    </row>
    <row r="350" spans="1:2" x14ac:dyDescent="0.35">
      <c r="A350" s="1">
        <v>34789</v>
      </c>
      <c r="B350">
        <f>-13.8</f>
        <v>-13.8</v>
      </c>
    </row>
    <row r="351" spans="1:2" x14ac:dyDescent="0.35">
      <c r="A351" s="1">
        <v>34758</v>
      </c>
      <c r="B351">
        <f>27.3</f>
        <v>27.3</v>
      </c>
    </row>
    <row r="352" spans="1:2" x14ac:dyDescent="0.35">
      <c r="A352" s="1">
        <v>34730</v>
      </c>
      <c r="B352">
        <f>8.4</f>
        <v>8.4</v>
      </c>
    </row>
    <row r="353" spans="1:2" x14ac:dyDescent="0.35">
      <c r="A353" s="1">
        <v>34699</v>
      </c>
      <c r="B353">
        <f>-0.1</f>
        <v>-0.1</v>
      </c>
    </row>
    <row r="354" spans="1:2" x14ac:dyDescent="0.35">
      <c r="A354" s="1">
        <v>34668</v>
      </c>
      <c r="B354">
        <f>-9.4</f>
        <v>-9.4</v>
      </c>
    </row>
    <row r="355" spans="1:2" x14ac:dyDescent="0.35">
      <c r="A355" s="1">
        <v>34638</v>
      </c>
      <c r="B355">
        <f>-8.3</f>
        <v>-8.3000000000000007</v>
      </c>
    </row>
    <row r="356" spans="1:2" x14ac:dyDescent="0.35">
      <c r="A356" s="1">
        <v>34607</v>
      </c>
      <c r="B356">
        <f>-7.7</f>
        <v>-7.7</v>
      </c>
    </row>
    <row r="357" spans="1:2" x14ac:dyDescent="0.35">
      <c r="A357" s="1">
        <v>34577</v>
      </c>
      <c r="B357">
        <f>-10.4</f>
        <v>-10.4</v>
      </c>
    </row>
    <row r="358" spans="1:2" x14ac:dyDescent="0.35">
      <c r="A358" s="1">
        <v>34546</v>
      </c>
      <c r="B358">
        <f>30.2</f>
        <v>30.2</v>
      </c>
    </row>
    <row r="359" spans="1:2" x14ac:dyDescent="0.35">
      <c r="A359" s="1">
        <v>34515</v>
      </c>
      <c r="B359">
        <f>-14.1</f>
        <v>-14.1</v>
      </c>
    </row>
    <row r="360" spans="1:2" x14ac:dyDescent="0.35">
      <c r="A360" s="1">
        <v>34485</v>
      </c>
      <c r="B360">
        <f>-0.3</f>
        <v>-0.3</v>
      </c>
    </row>
    <row r="361" spans="1:2" x14ac:dyDescent="0.35">
      <c r="A361" s="1">
        <v>34454</v>
      </c>
      <c r="B361">
        <f>-19.3</f>
        <v>-19.3</v>
      </c>
    </row>
    <row r="362" spans="1:2" x14ac:dyDescent="0.35">
      <c r="A362" s="1">
        <v>34424</v>
      </c>
      <c r="B362">
        <f>45.4</f>
        <v>45.4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D377-ECA2-4955-80C7-4CBA70169EC6}">
  <dimension ref="A1:B118"/>
  <sheetViews>
    <sheetView tabSelected="1" topLeftCell="A111" workbookViewId="0">
      <selection activeCell="B1" sqref="B1:B118"/>
    </sheetView>
  </sheetViews>
  <sheetFormatPr defaultRowHeight="14.5" x14ac:dyDescent="0.35"/>
  <sheetData>
    <row r="1" spans="1:2" x14ac:dyDescent="0.35">
      <c r="A1" s="4">
        <v>34607</v>
      </c>
      <c r="B1">
        <v>45.8</v>
      </c>
    </row>
    <row r="2" spans="1:2" x14ac:dyDescent="0.35">
      <c r="A2" s="4">
        <v>34699</v>
      </c>
      <c r="B2">
        <v>-29.900000000000002</v>
      </c>
    </row>
    <row r="3" spans="1:2" x14ac:dyDescent="0.35">
      <c r="A3" s="4">
        <v>34789</v>
      </c>
      <c r="B3">
        <v>39.700000000000003</v>
      </c>
    </row>
    <row r="4" spans="1:2" x14ac:dyDescent="0.35">
      <c r="A4" s="4">
        <v>34880</v>
      </c>
      <c r="B4">
        <v>-32.800000000000004</v>
      </c>
    </row>
    <row r="5" spans="1:2" x14ac:dyDescent="0.35">
      <c r="A5" s="4">
        <v>34972</v>
      </c>
      <c r="B5">
        <v>36.100000000000009</v>
      </c>
    </row>
    <row r="6" spans="1:2" x14ac:dyDescent="0.35">
      <c r="A6" s="4">
        <v>35064</v>
      </c>
      <c r="B6">
        <v>-73.099999999999994</v>
      </c>
    </row>
    <row r="7" spans="1:2" x14ac:dyDescent="0.35">
      <c r="A7" s="4">
        <v>35155</v>
      </c>
      <c r="B7">
        <v>71.8</v>
      </c>
    </row>
    <row r="8" spans="1:2" x14ac:dyDescent="0.35">
      <c r="A8" s="4">
        <v>35246</v>
      </c>
      <c r="B8">
        <v>-27.299999999999997</v>
      </c>
    </row>
    <row r="9" spans="1:2" x14ac:dyDescent="0.35">
      <c r="A9" s="4">
        <v>35338</v>
      </c>
      <c r="B9">
        <v>35.799999999999997</v>
      </c>
    </row>
    <row r="10" spans="1:2" x14ac:dyDescent="0.35">
      <c r="A10" s="4">
        <v>35430</v>
      </c>
      <c r="B10">
        <v>4.6999999999999957</v>
      </c>
    </row>
    <row r="11" spans="1:2" x14ac:dyDescent="0.35">
      <c r="A11" s="4">
        <v>35520</v>
      </c>
      <c r="B11">
        <v>-78.199999999999989</v>
      </c>
    </row>
    <row r="12" spans="1:2" x14ac:dyDescent="0.35">
      <c r="A12" s="4">
        <v>35611</v>
      </c>
      <c r="B12">
        <v>59.5</v>
      </c>
    </row>
    <row r="13" spans="1:2" x14ac:dyDescent="0.35">
      <c r="A13" s="4">
        <v>35703</v>
      </c>
      <c r="B13">
        <v>-22.1</v>
      </c>
    </row>
    <row r="14" spans="1:2" x14ac:dyDescent="0.35">
      <c r="A14" s="4">
        <v>35795</v>
      </c>
      <c r="B14">
        <v>5.0000000000000027</v>
      </c>
    </row>
    <row r="15" spans="1:2" x14ac:dyDescent="0.35">
      <c r="A15" s="4">
        <v>35885</v>
      </c>
      <c r="B15">
        <v>-17.8</v>
      </c>
    </row>
    <row r="16" spans="1:2" x14ac:dyDescent="0.35">
      <c r="A16" s="4">
        <v>35976</v>
      </c>
      <c r="B16">
        <v>9.9</v>
      </c>
    </row>
    <row r="17" spans="1:2" x14ac:dyDescent="0.35">
      <c r="A17" s="4">
        <v>36068</v>
      </c>
      <c r="B17">
        <v>-7.5</v>
      </c>
    </row>
    <row r="18" spans="1:2" x14ac:dyDescent="0.35">
      <c r="A18" s="4">
        <v>36160</v>
      </c>
      <c r="B18">
        <v>106.39999999999999</v>
      </c>
    </row>
    <row r="19" spans="1:2" x14ac:dyDescent="0.35">
      <c r="A19" s="4">
        <v>36250</v>
      </c>
      <c r="B19">
        <v>-156.69999999999999</v>
      </c>
    </row>
    <row r="20" spans="1:2" x14ac:dyDescent="0.35">
      <c r="A20" s="4">
        <v>36341</v>
      </c>
      <c r="B20">
        <v>109.10000000000001</v>
      </c>
    </row>
    <row r="21" spans="1:2" x14ac:dyDescent="0.35">
      <c r="A21" s="4">
        <v>36433</v>
      </c>
      <c r="B21">
        <v>-87.3</v>
      </c>
    </row>
    <row r="22" spans="1:2" x14ac:dyDescent="0.35">
      <c r="A22" s="4">
        <v>36525</v>
      </c>
      <c r="B22">
        <v>67</v>
      </c>
    </row>
    <row r="23" spans="1:2" x14ac:dyDescent="0.35">
      <c r="A23" s="4">
        <v>36616</v>
      </c>
      <c r="B23">
        <v>-78.400000000000006</v>
      </c>
    </row>
    <row r="24" spans="1:2" x14ac:dyDescent="0.35">
      <c r="A24" s="4">
        <v>36707</v>
      </c>
      <c r="B24">
        <v>94.5</v>
      </c>
    </row>
    <row r="25" spans="1:2" x14ac:dyDescent="0.35">
      <c r="A25" s="4">
        <v>36799</v>
      </c>
      <c r="B25">
        <v>4.7999999999999972</v>
      </c>
    </row>
    <row r="26" spans="1:2" x14ac:dyDescent="0.35">
      <c r="A26" s="4">
        <v>36891</v>
      </c>
      <c r="B26">
        <v>-65.8</v>
      </c>
    </row>
    <row r="27" spans="1:2" x14ac:dyDescent="0.35">
      <c r="A27" s="4">
        <v>36981</v>
      </c>
      <c r="B27">
        <v>-19.799999999999997</v>
      </c>
    </row>
    <row r="28" spans="1:2" x14ac:dyDescent="0.35">
      <c r="A28" s="4">
        <v>37072</v>
      </c>
      <c r="B28">
        <v>64.599999999999994</v>
      </c>
    </row>
    <row r="29" spans="1:2" x14ac:dyDescent="0.35">
      <c r="A29" s="4">
        <v>37164</v>
      </c>
      <c r="B29">
        <v>-8.0999999999999979</v>
      </c>
    </row>
    <row r="30" spans="1:2" x14ac:dyDescent="0.35">
      <c r="A30" s="4">
        <v>37256</v>
      </c>
      <c r="B30">
        <v>29.3</v>
      </c>
    </row>
    <row r="31" spans="1:2" x14ac:dyDescent="0.35">
      <c r="A31" s="4">
        <v>37346</v>
      </c>
      <c r="B31">
        <v>-63</v>
      </c>
    </row>
    <row r="32" spans="1:2" x14ac:dyDescent="0.35">
      <c r="A32" s="4">
        <v>37437</v>
      </c>
      <c r="B32">
        <v>124.10000000000001</v>
      </c>
    </row>
    <row r="33" spans="1:2" x14ac:dyDescent="0.35">
      <c r="A33" s="4">
        <v>37529</v>
      </c>
      <c r="B33">
        <v>-138.80000000000001</v>
      </c>
    </row>
    <row r="34" spans="1:2" x14ac:dyDescent="0.35">
      <c r="A34" s="4">
        <v>37621</v>
      </c>
      <c r="B34">
        <v>-20.899999999999991</v>
      </c>
    </row>
    <row r="35" spans="1:2" x14ac:dyDescent="0.35">
      <c r="A35" s="4">
        <v>37711</v>
      </c>
      <c r="B35">
        <v>31.499999999999989</v>
      </c>
    </row>
    <row r="36" spans="1:2" x14ac:dyDescent="0.35">
      <c r="A36" s="4">
        <v>37802</v>
      </c>
      <c r="B36">
        <v>69.100000000000009</v>
      </c>
    </row>
    <row r="37" spans="1:2" x14ac:dyDescent="0.35">
      <c r="A37" s="4">
        <v>37894</v>
      </c>
      <c r="B37">
        <v>-85.2</v>
      </c>
    </row>
    <row r="38" spans="1:2" x14ac:dyDescent="0.35">
      <c r="A38" s="4">
        <v>37986</v>
      </c>
      <c r="B38">
        <v>133.89999999999998</v>
      </c>
    </row>
    <row r="39" spans="1:2" x14ac:dyDescent="0.35">
      <c r="A39" s="4">
        <v>38077</v>
      </c>
      <c r="B39">
        <v>-146</v>
      </c>
    </row>
    <row r="40" spans="1:2" x14ac:dyDescent="0.35">
      <c r="A40" s="4">
        <v>38168</v>
      </c>
      <c r="B40">
        <v>168.2</v>
      </c>
    </row>
    <row r="41" spans="1:2" x14ac:dyDescent="0.35">
      <c r="A41" s="4">
        <v>38260</v>
      </c>
      <c r="B41">
        <v>-292.5</v>
      </c>
    </row>
    <row r="42" spans="1:2" x14ac:dyDescent="0.35">
      <c r="A42" s="4">
        <v>38352</v>
      </c>
      <c r="B42">
        <v>366.3</v>
      </c>
    </row>
    <row r="43" spans="1:2" x14ac:dyDescent="0.35">
      <c r="A43" s="4">
        <v>38442</v>
      </c>
      <c r="B43">
        <v>-383.09999999999997</v>
      </c>
    </row>
    <row r="44" spans="1:2" x14ac:dyDescent="0.35">
      <c r="A44" s="4">
        <v>38533</v>
      </c>
      <c r="B44">
        <v>104.99999999999997</v>
      </c>
    </row>
    <row r="45" spans="1:2" x14ac:dyDescent="0.35">
      <c r="A45" s="4">
        <v>38625</v>
      </c>
      <c r="B45">
        <v>220.1</v>
      </c>
    </row>
    <row r="46" spans="1:2" x14ac:dyDescent="0.35">
      <c r="A46" s="4">
        <v>38717</v>
      </c>
      <c r="B46">
        <v>-42.399999999999991</v>
      </c>
    </row>
    <row r="47" spans="1:2" x14ac:dyDescent="0.35">
      <c r="A47" s="4">
        <v>38807</v>
      </c>
      <c r="B47">
        <v>65.000000000000014</v>
      </c>
    </row>
    <row r="48" spans="1:2" x14ac:dyDescent="0.35">
      <c r="A48" s="4">
        <v>38898</v>
      </c>
      <c r="B48">
        <v>-387.1</v>
      </c>
    </row>
    <row r="49" spans="1:2" x14ac:dyDescent="0.35">
      <c r="A49" s="4">
        <v>38990</v>
      </c>
      <c r="B49">
        <v>285.5</v>
      </c>
    </row>
    <row r="50" spans="1:2" x14ac:dyDescent="0.35">
      <c r="A50" s="4">
        <v>39082</v>
      </c>
      <c r="B50">
        <v>-163.10000000000002</v>
      </c>
    </row>
    <row r="51" spans="1:2" x14ac:dyDescent="0.35">
      <c r="A51" s="4">
        <v>39172</v>
      </c>
      <c r="B51">
        <v>188.10000000000002</v>
      </c>
    </row>
    <row r="52" spans="1:2" x14ac:dyDescent="0.35">
      <c r="A52" s="4">
        <v>39263</v>
      </c>
      <c r="B52">
        <v>-94.9</v>
      </c>
    </row>
    <row r="53" spans="1:2" x14ac:dyDescent="0.35">
      <c r="A53" s="4">
        <v>39355</v>
      </c>
      <c r="B53">
        <v>-298.7</v>
      </c>
    </row>
    <row r="54" spans="1:2" x14ac:dyDescent="0.35">
      <c r="A54" s="4">
        <v>39447</v>
      </c>
      <c r="B54">
        <v>656.19999999999993</v>
      </c>
    </row>
    <row r="55" spans="1:2" x14ac:dyDescent="0.35">
      <c r="A55" s="4">
        <v>39538</v>
      </c>
      <c r="B55">
        <v>-563.19999999999993</v>
      </c>
    </row>
    <row r="56" spans="1:2" x14ac:dyDescent="0.35">
      <c r="A56" s="4">
        <v>39629</v>
      </c>
      <c r="B56">
        <v>311.39999999999998</v>
      </c>
    </row>
    <row r="57" spans="1:2" x14ac:dyDescent="0.35">
      <c r="A57" s="4">
        <v>39721</v>
      </c>
      <c r="B57">
        <v>-112.69999999999999</v>
      </c>
    </row>
    <row r="58" spans="1:2" x14ac:dyDescent="0.35">
      <c r="A58" s="4">
        <v>39813</v>
      </c>
      <c r="B58">
        <v>355.09999999999997</v>
      </c>
    </row>
    <row r="59" spans="1:2" x14ac:dyDescent="0.35">
      <c r="A59" s="4">
        <v>39903</v>
      </c>
      <c r="B59">
        <v>-1000.9</v>
      </c>
    </row>
    <row r="60" spans="1:2" x14ac:dyDescent="0.35">
      <c r="A60" s="4">
        <v>39994</v>
      </c>
      <c r="B60">
        <v>714.7</v>
      </c>
    </row>
    <row r="61" spans="1:2" x14ac:dyDescent="0.35">
      <c r="A61" s="4">
        <v>40086</v>
      </c>
      <c r="B61">
        <v>179.29999999999998</v>
      </c>
    </row>
    <row r="62" spans="1:2" x14ac:dyDescent="0.35">
      <c r="A62" s="4">
        <v>40178</v>
      </c>
      <c r="B62">
        <v>-194.2</v>
      </c>
    </row>
    <row r="63" spans="1:2" x14ac:dyDescent="0.35">
      <c r="A63" s="4">
        <v>40268</v>
      </c>
      <c r="B63">
        <v>-91.5</v>
      </c>
    </row>
    <row r="64" spans="1:2" x14ac:dyDescent="0.35">
      <c r="A64" s="4">
        <v>40359</v>
      </c>
      <c r="B64">
        <v>66.699999999999989</v>
      </c>
    </row>
    <row r="65" spans="1:2" x14ac:dyDescent="0.35">
      <c r="A65" s="4">
        <v>40451</v>
      </c>
      <c r="B65">
        <v>153.30000000000001</v>
      </c>
    </row>
    <row r="66" spans="1:2" x14ac:dyDescent="0.35">
      <c r="A66" s="4">
        <v>40543</v>
      </c>
      <c r="B66">
        <v>-249</v>
      </c>
    </row>
    <row r="67" spans="1:2" x14ac:dyDescent="0.35">
      <c r="A67" s="4">
        <v>40633</v>
      </c>
      <c r="B67">
        <v>260.2</v>
      </c>
    </row>
    <row r="68" spans="1:2" x14ac:dyDescent="0.35">
      <c r="A68" s="4">
        <v>40724</v>
      </c>
      <c r="B68">
        <v>-426.6</v>
      </c>
    </row>
    <row r="69" spans="1:2" x14ac:dyDescent="0.35">
      <c r="A69" s="4">
        <v>40816</v>
      </c>
      <c r="B69">
        <v>345.9</v>
      </c>
    </row>
    <row r="70" spans="1:2" x14ac:dyDescent="0.35">
      <c r="A70" s="4">
        <v>40908</v>
      </c>
      <c r="B70">
        <v>-82.8</v>
      </c>
    </row>
    <row r="71" spans="1:2" x14ac:dyDescent="0.35">
      <c r="A71" s="4">
        <v>40999</v>
      </c>
      <c r="B71">
        <v>-60.199999999999989</v>
      </c>
    </row>
    <row r="72" spans="1:2" x14ac:dyDescent="0.35">
      <c r="A72" s="4">
        <v>41090</v>
      </c>
      <c r="B72">
        <v>164.5</v>
      </c>
    </row>
    <row r="73" spans="1:2" x14ac:dyDescent="0.35">
      <c r="A73" s="4">
        <v>41182</v>
      </c>
      <c r="B73">
        <v>-112</v>
      </c>
    </row>
    <row r="74" spans="1:2" x14ac:dyDescent="0.35">
      <c r="A74" s="4">
        <v>41274</v>
      </c>
      <c r="B74">
        <v>-197.2</v>
      </c>
    </row>
    <row r="75" spans="1:2" x14ac:dyDescent="0.35">
      <c r="A75" s="4">
        <v>41364</v>
      </c>
      <c r="B75">
        <v>335.70000000000005</v>
      </c>
    </row>
    <row r="76" spans="1:2" x14ac:dyDescent="0.35">
      <c r="A76" s="4">
        <v>41455</v>
      </c>
      <c r="B76">
        <v>-174</v>
      </c>
    </row>
    <row r="77" spans="1:2" x14ac:dyDescent="0.35">
      <c r="A77" s="4">
        <v>41547</v>
      </c>
      <c r="B77">
        <v>-125.8</v>
      </c>
    </row>
    <row r="78" spans="1:2" x14ac:dyDescent="0.35">
      <c r="A78" s="4">
        <v>41639</v>
      </c>
      <c r="B78">
        <v>274.2</v>
      </c>
    </row>
    <row r="79" spans="1:2" x14ac:dyDescent="0.35">
      <c r="A79" s="4">
        <v>41729</v>
      </c>
      <c r="B79">
        <v>6.9000000000000199</v>
      </c>
    </row>
    <row r="80" spans="1:2" x14ac:dyDescent="0.35">
      <c r="A80" s="4">
        <v>41820</v>
      </c>
      <c r="B80">
        <v>-240.60000000000002</v>
      </c>
    </row>
    <row r="81" spans="1:2" x14ac:dyDescent="0.35">
      <c r="A81" s="4">
        <v>41912</v>
      </c>
      <c r="B81">
        <v>151.19999999999999</v>
      </c>
    </row>
    <row r="82" spans="1:2" x14ac:dyDescent="0.35">
      <c r="A82" s="4">
        <v>42004</v>
      </c>
      <c r="B82">
        <v>-74.7</v>
      </c>
    </row>
    <row r="83" spans="1:2" x14ac:dyDescent="0.35">
      <c r="A83" s="4">
        <v>42094</v>
      </c>
      <c r="B83">
        <v>-72.900000000000006</v>
      </c>
    </row>
    <row r="84" spans="1:2" x14ac:dyDescent="0.35">
      <c r="A84" s="4">
        <v>42185</v>
      </c>
      <c r="B84">
        <v>324.10000000000002</v>
      </c>
    </row>
    <row r="85" spans="1:2" x14ac:dyDescent="0.35">
      <c r="A85" s="4">
        <v>42277</v>
      </c>
      <c r="B85">
        <v>-376</v>
      </c>
    </row>
    <row r="86" spans="1:2" x14ac:dyDescent="0.35">
      <c r="A86" s="4">
        <v>42369</v>
      </c>
      <c r="B86">
        <v>243.5</v>
      </c>
    </row>
    <row r="87" spans="1:2" x14ac:dyDescent="0.35">
      <c r="A87" s="4">
        <v>42460</v>
      </c>
      <c r="B87">
        <v>-68.699999999999989</v>
      </c>
    </row>
    <row r="88" spans="1:2" x14ac:dyDescent="0.35">
      <c r="A88" s="4">
        <v>42551</v>
      </c>
      <c r="B88">
        <v>-137.6</v>
      </c>
    </row>
    <row r="89" spans="1:2" x14ac:dyDescent="0.35">
      <c r="A89" s="4">
        <v>42643</v>
      </c>
      <c r="B89">
        <v>225.79999999999998</v>
      </c>
    </row>
    <row r="90" spans="1:2" x14ac:dyDescent="0.35">
      <c r="A90" s="4">
        <v>42735</v>
      </c>
      <c r="B90">
        <v>-138.80000000000001</v>
      </c>
    </row>
    <row r="91" spans="1:2" x14ac:dyDescent="0.35">
      <c r="A91" s="4">
        <v>42825</v>
      </c>
      <c r="B91">
        <v>250.3</v>
      </c>
    </row>
    <row r="92" spans="1:2" x14ac:dyDescent="0.35">
      <c r="A92" s="4">
        <v>42916</v>
      </c>
      <c r="B92">
        <v>-196.39999999999998</v>
      </c>
    </row>
    <row r="93" spans="1:2" x14ac:dyDescent="0.35">
      <c r="A93" s="4">
        <v>43008</v>
      </c>
      <c r="B93">
        <v>-63.2</v>
      </c>
    </row>
    <row r="94" spans="1:2" x14ac:dyDescent="0.35">
      <c r="A94" s="4">
        <v>43100</v>
      </c>
      <c r="B94">
        <v>105.70000000000002</v>
      </c>
    </row>
    <row r="95" spans="1:2" x14ac:dyDescent="0.35">
      <c r="A95" s="4">
        <v>43190</v>
      </c>
      <c r="B95">
        <v>-80.5</v>
      </c>
    </row>
    <row r="96" spans="1:2" x14ac:dyDescent="0.35">
      <c r="A96" s="4">
        <v>43281</v>
      </c>
      <c r="B96">
        <v>403.8</v>
      </c>
    </row>
    <row r="97" spans="1:2" x14ac:dyDescent="0.35">
      <c r="A97" s="4">
        <v>43373</v>
      </c>
      <c r="B97">
        <v>-782.2</v>
      </c>
    </row>
    <row r="98" spans="1:2" x14ac:dyDescent="0.35">
      <c r="A98" s="4">
        <v>43465</v>
      </c>
      <c r="B98">
        <v>313.8</v>
      </c>
    </row>
    <row r="99" spans="1:2" x14ac:dyDescent="0.35">
      <c r="A99" s="4">
        <v>43555</v>
      </c>
      <c r="B99">
        <v>-44.899999999999991</v>
      </c>
    </row>
    <row r="100" spans="1:2" x14ac:dyDescent="0.35">
      <c r="A100" s="4">
        <v>43646</v>
      </c>
      <c r="B100">
        <v>334.8</v>
      </c>
    </row>
    <row r="101" spans="1:2" x14ac:dyDescent="0.35">
      <c r="A101" s="4">
        <v>43738</v>
      </c>
      <c r="B101">
        <v>-209.20000000000002</v>
      </c>
    </row>
    <row r="102" spans="1:2" x14ac:dyDescent="0.35">
      <c r="A102" s="4">
        <v>43830</v>
      </c>
      <c r="B102">
        <v>30.400000000000013</v>
      </c>
    </row>
    <row r="103" spans="1:2" x14ac:dyDescent="0.35">
      <c r="A103" s="4">
        <v>43921</v>
      </c>
      <c r="B103">
        <v>331</v>
      </c>
    </row>
    <row r="104" spans="1:2" x14ac:dyDescent="0.35">
      <c r="A104" s="4">
        <v>44012</v>
      </c>
      <c r="B104">
        <v>-663.1</v>
      </c>
    </row>
    <row r="105" spans="1:2" x14ac:dyDescent="0.35">
      <c r="A105" s="4">
        <v>44104</v>
      </c>
      <c r="B105">
        <v>131.5</v>
      </c>
    </row>
    <row r="106" spans="1:2" x14ac:dyDescent="0.35">
      <c r="A106" s="4">
        <v>44196</v>
      </c>
      <c r="B106">
        <v>357.40000000000003</v>
      </c>
    </row>
    <row r="107" spans="1:2" x14ac:dyDescent="0.35">
      <c r="A107" s="4">
        <v>44286</v>
      </c>
      <c r="B107">
        <v>25.599999999999966</v>
      </c>
    </row>
    <row r="108" spans="1:2" x14ac:dyDescent="0.35">
      <c r="A108" s="4">
        <v>44377</v>
      </c>
      <c r="B108">
        <v>-311.2</v>
      </c>
    </row>
    <row r="109" spans="1:2" x14ac:dyDescent="0.35">
      <c r="A109" s="4">
        <v>44469</v>
      </c>
      <c r="B109">
        <v>210.60000000000002</v>
      </c>
    </row>
    <row r="110" spans="1:2" x14ac:dyDescent="0.35">
      <c r="A110" s="4">
        <v>44561</v>
      </c>
      <c r="B110">
        <v>-72.700000000000017</v>
      </c>
    </row>
    <row r="111" spans="1:2" x14ac:dyDescent="0.35">
      <c r="A111" s="4">
        <v>44651</v>
      </c>
      <c r="B111">
        <v>200.99999999999997</v>
      </c>
    </row>
    <row r="112" spans="1:2" x14ac:dyDescent="0.35">
      <c r="A112" s="4">
        <v>44742</v>
      </c>
      <c r="B112">
        <v>-631.59999999999991</v>
      </c>
    </row>
    <row r="113" spans="1:2" x14ac:dyDescent="0.35">
      <c r="A113" s="4">
        <v>44834</v>
      </c>
      <c r="B113">
        <v>753.89999999999986</v>
      </c>
    </row>
    <row r="114" spans="1:2" x14ac:dyDescent="0.35">
      <c r="A114" s="4">
        <v>44926</v>
      </c>
      <c r="B114">
        <v>-412.59999999999991</v>
      </c>
    </row>
    <row r="115" spans="1:2" x14ac:dyDescent="0.35">
      <c r="A115" s="4">
        <v>45016</v>
      </c>
      <c r="B115">
        <v>17.799999999999997</v>
      </c>
    </row>
    <row r="116" spans="1:2" x14ac:dyDescent="0.35">
      <c r="A116" s="4">
        <v>45107</v>
      </c>
      <c r="B116">
        <v>-395.90000000000009</v>
      </c>
    </row>
    <row r="117" spans="1:2" x14ac:dyDescent="0.35">
      <c r="A117" s="4">
        <v>45199</v>
      </c>
      <c r="B117">
        <v>740.40000000000009</v>
      </c>
    </row>
    <row r="118" spans="1:2" x14ac:dyDescent="0.35">
      <c r="A118" s="4">
        <v>45291</v>
      </c>
      <c r="B118">
        <v>-274.5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3"/>
  <sheetViews>
    <sheetView zoomScale="115" zoomScaleNormal="115" workbookViewId="0">
      <selection activeCell="B3" sqref="B3"/>
    </sheetView>
  </sheetViews>
  <sheetFormatPr defaultRowHeight="14.5" x14ac:dyDescent="0.35"/>
  <cols>
    <col min="1" max="1" width="16" style="2" bestFit="1" customWidth="1"/>
    <col min="2" max="2" width="9.1796875" bestFit="1" customWidth="1"/>
  </cols>
  <sheetData>
    <row r="1" spans="1:2" x14ac:dyDescent="0.35">
      <c r="A1" s="2" t="s">
        <v>0</v>
      </c>
      <c r="B1" t="s">
        <v>1</v>
      </c>
    </row>
    <row r="2" spans="1:2" x14ac:dyDescent="0.35">
      <c r="A2" s="3">
        <v>34424</v>
      </c>
      <c r="B2">
        <f>45.4</f>
        <v>45.4</v>
      </c>
    </row>
    <row r="3" spans="1:2" x14ac:dyDescent="0.35">
      <c r="A3" s="3">
        <v>34515</v>
      </c>
      <c r="B3">
        <f>-14.1</f>
        <v>-14.1</v>
      </c>
    </row>
    <row r="4" spans="1:2" x14ac:dyDescent="0.35">
      <c r="A4" s="3">
        <v>34607</v>
      </c>
      <c r="B4">
        <f>-7.7</f>
        <v>-7.7</v>
      </c>
    </row>
    <row r="5" spans="1:2" x14ac:dyDescent="0.35">
      <c r="A5" s="3">
        <v>34699</v>
      </c>
      <c r="B5">
        <f>-0.1</f>
        <v>-0.1</v>
      </c>
    </row>
    <row r="6" spans="1:2" x14ac:dyDescent="0.35">
      <c r="A6" s="3">
        <v>34789</v>
      </c>
      <c r="B6">
        <f>-13.8</f>
        <v>-13.8</v>
      </c>
    </row>
    <row r="7" spans="1:2" x14ac:dyDescent="0.35">
      <c r="A7" s="3">
        <v>34880</v>
      </c>
      <c r="B7">
        <f>-5.7</f>
        <v>-5.7</v>
      </c>
    </row>
    <row r="8" spans="1:2" x14ac:dyDescent="0.35">
      <c r="A8" s="3">
        <v>34972</v>
      </c>
      <c r="B8">
        <f>-8.9</f>
        <v>-8.9</v>
      </c>
    </row>
    <row r="9" spans="1:2" x14ac:dyDescent="0.35">
      <c r="A9" s="3">
        <v>35064</v>
      </c>
      <c r="B9">
        <f>-6</f>
        <v>-6</v>
      </c>
    </row>
    <row r="10" spans="1:2" x14ac:dyDescent="0.35">
      <c r="A10" s="3">
        <v>35155</v>
      </c>
      <c r="B10">
        <f>11.6</f>
        <v>11.6</v>
      </c>
    </row>
    <row r="11" spans="1:2" x14ac:dyDescent="0.35">
      <c r="A11" s="3">
        <v>35246</v>
      </c>
      <c r="B11">
        <f>-0.5</f>
        <v>-0.5</v>
      </c>
    </row>
    <row r="12" spans="1:2" x14ac:dyDescent="0.35">
      <c r="A12" s="3">
        <v>35338</v>
      </c>
      <c r="B12">
        <f>45.1</f>
        <v>45.1</v>
      </c>
    </row>
    <row r="13" spans="1:2" x14ac:dyDescent="0.35">
      <c r="A13" s="3">
        <v>35430</v>
      </c>
      <c r="B13">
        <f>-1.2</f>
        <v>-1.2</v>
      </c>
    </row>
    <row r="14" spans="1:2" x14ac:dyDescent="0.35">
      <c r="A14" s="3">
        <v>35520</v>
      </c>
      <c r="B14">
        <f>-24.2</f>
        <v>-24.2</v>
      </c>
    </row>
    <row r="15" spans="1:2" x14ac:dyDescent="0.35">
      <c r="A15" s="3">
        <v>35611</v>
      </c>
      <c r="B15">
        <f>-18.4</f>
        <v>-18.399999999999999</v>
      </c>
    </row>
    <row r="16" spans="1:2" x14ac:dyDescent="0.35">
      <c r="A16" s="3">
        <v>35703</v>
      </c>
      <c r="B16">
        <f>35</f>
        <v>35</v>
      </c>
    </row>
    <row r="17" spans="1:2" x14ac:dyDescent="0.35">
      <c r="A17" s="3">
        <v>35795</v>
      </c>
      <c r="B17">
        <f>3.8</f>
        <v>3.8</v>
      </c>
    </row>
    <row r="18" spans="1:2" x14ac:dyDescent="0.35">
      <c r="A18" s="3">
        <v>35885</v>
      </c>
      <c r="B18">
        <f>-24.7</f>
        <v>-24.7</v>
      </c>
    </row>
    <row r="19" spans="1:2" x14ac:dyDescent="0.35">
      <c r="A19" s="3">
        <v>35976</v>
      </c>
      <c r="B19">
        <f>7.6</f>
        <v>7.6</v>
      </c>
    </row>
    <row r="20" spans="1:2" x14ac:dyDescent="0.35">
      <c r="A20" s="3">
        <v>36068</v>
      </c>
      <c r="B20">
        <f>0.2</f>
        <v>0.2</v>
      </c>
    </row>
    <row r="21" spans="1:2" x14ac:dyDescent="0.35">
      <c r="A21" s="3">
        <v>36160</v>
      </c>
      <c r="B21">
        <f>35.6</f>
        <v>35.6</v>
      </c>
    </row>
    <row r="22" spans="1:2" x14ac:dyDescent="0.35">
      <c r="A22" s="3">
        <v>36250</v>
      </c>
      <c r="B22">
        <f>-21.9</f>
        <v>-21.9</v>
      </c>
    </row>
    <row r="23" spans="1:2" x14ac:dyDescent="0.35">
      <c r="A23" s="3">
        <v>36341</v>
      </c>
      <c r="B23">
        <f>36.5</f>
        <v>36.5</v>
      </c>
    </row>
    <row r="24" spans="1:2" x14ac:dyDescent="0.35">
      <c r="A24" s="3">
        <v>36433</v>
      </c>
      <c r="B24">
        <f>-66.6</f>
        <v>-66.599999999999994</v>
      </c>
    </row>
    <row r="25" spans="1:2" x14ac:dyDescent="0.35">
      <c r="A25" s="3">
        <v>36525</v>
      </c>
      <c r="B25">
        <f>22.3</f>
        <v>22.3</v>
      </c>
    </row>
    <row r="26" spans="1:2" x14ac:dyDescent="0.35">
      <c r="A26" s="3">
        <v>36556</v>
      </c>
      <c r="B26">
        <f>0</f>
        <v>0</v>
      </c>
    </row>
    <row r="27" spans="1:2" x14ac:dyDescent="0.35">
      <c r="A27" s="3">
        <v>36585</v>
      </c>
      <c r="B27">
        <f>4.8</f>
        <v>4.8</v>
      </c>
    </row>
    <row r="28" spans="1:2" x14ac:dyDescent="0.35">
      <c r="A28" s="3">
        <v>36616</v>
      </c>
      <c r="B28">
        <f>-58.8</f>
        <v>-58.8</v>
      </c>
    </row>
    <row r="29" spans="1:2" x14ac:dyDescent="0.35">
      <c r="A29" s="3">
        <v>36707</v>
      </c>
      <c r="B29">
        <f>47</f>
        <v>47</v>
      </c>
    </row>
    <row r="30" spans="1:2" x14ac:dyDescent="0.35">
      <c r="A30" s="3">
        <v>36799</v>
      </c>
      <c r="B30">
        <f>-4.6</f>
        <v>-4.5999999999999996</v>
      </c>
    </row>
    <row r="31" spans="1:2" x14ac:dyDescent="0.35">
      <c r="A31" s="3">
        <v>36891</v>
      </c>
      <c r="B31">
        <f>-9.9</f>
        <v>-9.9</v>
      </c>
    </row>
    <row r="32" spans="1:2" x14ac:dyDescent="0.35">
      <c r="A32" s="3">
        <v>36981</v>
      </c>
      <c r="B32">
        <f>-39.5</f>
        <v>-39.5</v>
      </c>
    </row>
    <row r="33" spans="1:2" x14ac:dyDescent="0.35">
      <c r="A33" s="3">
        <v>37072</v>
      </c>
      <c r="B33">
        <f>44.8</f>
        <v>44.8</v>
      </c>
    </row>
    <row r="34" spans="1:2" x14ac:dyDescent="0.35">
      <c r="A34" s="3">
        <v>37164</v>
      </c>
      <c r="B34">
        <f>-5.7</f>
        <v>-5.7</v>
      </c>
    </row>
    <row r="35" spans="1:2" x14ac:dyDescent="0.35">
      <c r="A35" s="3">
        <v>37256</v>
      </c>
      <c r="B35">
        <f>-9.2</f>
        <v>-9.1999999999999993</v>
      </c>
    </row>
    <row r="36" spans="1:2" x14ac:dyDescent="0.35">
      <c r="A36" s="3">
        <v>37346</v>
      </c>
      <c r="B36">
        <f>94.3</f>
        <v>94.3</v>
      </c>
    </row>
    <row r="37" spans="1:2" x14ac:dyDescent="0.35">
      <c r="A37" s="3">
        <v>37437</v>
      </c>
      <c r="B37">
        <f>7.7</f>
        <v>7.7</v>
      </c>
    </row>
    <row r="38" spans="1:2" x14ac:dyDescent="0.35">
      <c r="A38" s="3">
        <v>37529</v>
      </c>
      <c r="B38">
        <f>-43.2</f>
        <v>-43.2</v>
      </c>
    </row>
    <row r="39" spans="1:2" x14ac:dyDescent="0.35">
      <c r="A39" s="3">
        <v>37621</v>
      </c>
      <c r="B39">
        <f>16.2</f>
        <v>16.2</v>
      </c>
    </row>
    <row r="40" spans="1:2" x14ac:dyDescent="0.35">
      <c r="A40" s="3">
        <v>37711</v>
      </c>
      <c r="B40">
        <f>-28.3</f>
        <v>-28.3</v>
      </c>
    </row>
    <row r="41" spans="1:2" x14ac:dyDescent="0.35">
      <c r="A41" s="3">
        <v>37802</v>
      </c>
      <c r="B41">
        <f>-4.7</f>
        <v>-4.7</v>
      </c>
    </row>
    <row r="42" spans="1:2" x14ac:dyDescent="0.35">
      <c r="A42" s="3">
        <v>37894</v>
      </c>
      <c r="B42">
        <f>-43.7</f>
        <v>-43.7</v>
      </c>
    </row>
    <row r="43" spans="1:2" x14ac:dyDescent="0.35">
      <c r="A43" s="3">
        <v>37986</v>
      </c>
      <c r="B43">
        <f>87.1</f>
        <v>87.1</v>
      </c>
    </row>
    <row r="44" spans="1:2" x14ac:dyDescent="0.35">
      <c r="A44" s="3">
        <v>38077</v>
      </c>
      <c r="B44">
        <f>-32.4</f>
        <v>-32.4</v>
      </c>
    </row>
    <row r="45" spans="1:2" x14ac:dyDescent="0.35">
      <c r="A45" s="3">
        <v>38168</v>
      </c>
      <c r="B45">
        <f>142.7</f>
        <v>142.69999999999999</v>
      </c>
    </row>
    <row r="46" spans="1:2" x14ac:dyDescent="0.35">
      <c r="A46" s="3">
        <v>38260</v>
      </c>
      <c r="B46">
        <f>-171.8</f>
        <v>-171.8</v>
      </c>
    </row>
    <row r="47" spans="1:2" x14ac:dyDescent="0.35">
      <c r="A47" s="3">
        <v>38352</v>
      </c>
      <c r="B47">
        <f>70.7</f>
        <v>70.7</v>
      </c>
    </row>
    <row r="48" spans="1:2" x14ac:dyDescent="0.35">
      <c r="A48" s="3">
        <v>38442</v>
      </c>
      <c r="B48">
        <f>1.8</f>
        <v>1.8</v>
      </c>
    </row>
    <row r="49" spans="1:2" x14ac:dyDescent="0.35">
      <c r="A49" s="3">
        <v>38533</v>
      </c>
      <c r="B49">
        <f>-105.3</f>
        <v>-105.3</v>
      </c>
    </row>
    <row r="50" spans="1:2" x14ac:dyDescent="0.35">
      <c r="A50" s="3">
        <v>38625</v>
      </c>
      <c r="B50">
        <f>99.6</f>
        <v>99.6</v>
      </c>
    </row>
    <row r="51" spans="1:2" x14ac:dyDescent="0.35">
      <c r="A51" s="3">
        <v>38717</v>
      </c>
      <c r="B51">
        <f>-11.5</f>
        <v>-11.5</v>
      </c>
    </row>
    <row r="52" spans="1:2" x14ac:dyDescent="0.35">
      <c r="A52" s="3">
        <v>38807</v>
      </c>
      <c r="B52">
        <f>30.4</f>
        <v>30.4</v>
      </c>
    </row>
    <row r="53" spans="1:2" x14ac:dyDescent="0.35">
      <c r="A53" s="3">
        <v>38898</v>
      </c>
      <c r="B53">
        <f>-94</f>
        <v>-94</v>
      </c>
    </row>
    <row r="54" spans="1:2" x14ac:dyDescent="0.35">
      <c r="A54" s="3">
        <v>38990</v>
      </c>
      <c r="B54">
        <f>78.5</f>
        <v>78.5</v>
      </c>
    </row>
    <row r="55" spans="1:2" x14ac:dyDescent="0.35">
      <c r="A55" s="3">
        <v>39082</v>
      </c>
      <c r="B55">
        <f>-96.5</f>
        <v>-96.5</v>
      </c>
    </row>
    <row r="56" spans="1:2" x14ac:dyDescent="0.35">
      <c r="A56" s="3">
        <v>39172</v>
      </c>
      <c r="B56">
        <f>64</f>
        <v>64</v>
      </c>
    </row>
    <row r="57" spans="1:2" x14ac:dyDescent="0.35">
      <c r="A57" s="3">
        <v>39263</v>
      </c>
      <c r="B57">
        <f>-14.8</f>
        <v>-14.8</v>
      </c>
    </row>
    <row r="58" spans="1:2" x14ac:dyDescent="0.35">
      <c r="A58" s="3">
        <v>39355</v>
      </c>
      <c r="B58">
        <f>-69.7</f>
        <v>-69.7</v>
      </c>
    </row>
    <row r="59" spans="1:2" x14ac:dyDescent="0.35">
      <c r="A59" s="3">
        <v>39447</v>
      </c>
      <c r="B59">
        <f>73.4</f>
        <v>73.400000000000006</v>
      </c>
    </row>
    <row r="60" spans="1:2" x14ac:dyDescent="0.35">
      <c r="A60" s="3">
        <v>39538</v>
      </c>
      <c r="B60">
        <f>-90.4</f>
        <v>-90.4</v>
      </c>
    </row>
    <row r="61" spans="1:2" x14ac:dyDescent="0.35">
      <c r="A61" s="3">
        <v>39629</v>
      </c>
      <c r="B61">
        <f>147</f>
        <v>147</v>
      </c>
    </row>
    <row r="62" spans="1:2" x14ac:dyDescent="0.35">
      <c r="A62" s="3">
        <v>39721</v>
      </c>
      <c r="B62">
        <f>-9.6</f>
        <v>-9.6</v>
      </c>
    </row>
    <row r="63" spans="1:2" x14ac:dyDescent="0.35">
      <c r="A63" s="3">
        <v>39813</v>
      </c>
      <c r="B63">
        <f>-4.8</f>
        <v>-4.8</v>
      </c>
    </row>
    <row r="64" spans="1:2" x14ac:dyDescent="0.35">
      <c r="A64" s="3">
        <v>39903</v>
      </c>
      <c r="B64">
        <f>-22.7</f>
        <v>-22.7</v>
      </c>
    </row>
    <row r="65" spans="1:2" x14ac:dyDescent="0.35">
      <c r="A65" s="3">
        <v>39994</v>
      </c>
      <c r="B65">
        <f>-150.6</f>
        <v>-150.6</v>
      </c>
    </row>
    <row r="66" spans="1:2" x14ac:dyDescent="0.35">
      <c r="A66" s="3">
        <v>40086</v>
      </c>
      <c r="B66">
        <f>180.3</f>
        <v>180.3</v>
      </c>
    </row>
    <row r="67" spans="1:2" x14ac:dyDescent="0.35">
      <c r="A67" s="3">
        <v>40178</v>
      </c>
      <c r="B67">
        <f>-21.4</f>
        <v>-21.4</v>
      </c>
    </row>
    <row r="68" spans="1:2" x14ac:dyDescent="0.35">
      <c r="A68" s="3">
        <v>40268</v>
      </c>
      <c r="B68">
        <f>-69.6</f>
        <v>-69.599999999999994</v>
      </c>
    </row>
    <row r="69" spans="1:2" x14ac:dyDescent="0.35">
      <c r="A69" s="3">
        <v>40359</v>
      </c>
      <c r="B69">
        <f>-5.5</f>
        <v>-5.5</v>
      </c>
    </row>
    <row r="70" spans="1:2" x14ac:dyDescent="0.35">
      <c r="A70" s="3">
        <v>40451</v>
      </c>
      <c r="B70">
        <f>94.7</f>
        <v>94.7</v>
      </c>
    </row>
    <row r="71" spans="1:2" x14ac:dyDescent="0.35">
      <c r="A71" s="3">
        <v>40543</v>
      </c>
      <c r="B71">
        <f>-26.2</f>
        <v>-26.2</v>
      </c>
    </row>
    <row r="72" spans="1:2" x14ac:dyDescent="0.35">
      <c r="A72" s="3">
        <v>40633</v>
      </c>
      <c r="B72">
        <f>78</f>
        <v>78</v>
      </c>
    </row>
    <row r="73" spans="1:2" x14ac:dyDescent="0.35">
      <c r="A73" s="3">
        <v>40724</v>
      </c>
      <c r="B73">
        <f>-160.5</f>
        <v>-160.5</v>
      </c>
    </row>
    <row r="74" spans="1:2" x14ac:dyDescent="0.35">
      <c r="A74" s="3">
        <v>40816</v>
      </c>
      <c r="B74">
        <f>98.2</f>
        <v>98.2</v>
      </c>
    </row>
    <row r="75" spans="1:2" x14ac:dyDescent="0.35">
      <c r="A75" s="3">
        <v>40908</v>
      </c>
      <c r="B75">
        <f>26.5</f>
        <v>26.5</v>
      </c>
    </row>
    <row r="76" spans="1:2" x14ac:dyDescent="0.35">
      <c r="A76" s="3">
        <v>40999</v>
      </c>
      <c r="B76">
        <f>-144.1</f>
        <v>-144.1</v>
      </c>
    </row>
    <row r="77" spans="1:2" x14ac:dyDescent="0.35">
      <c r="A77" s="3">
        <v>41090</v>
      </c>
      <c r="B77">
        <f>70.8</f>
        <v>70.8</v>
      </c>
    </row>
    <row r="78" spans="1:2" x14ac:dyDescent="0.35">
      <c r="A78" s="3">
        <v>41182</v>
      </c>
      <c r="B78">
        <f>6.9</f>
        <v>6.9</v>
      </c>
    </row>
    <row r="79" spans="1:2" x14ac:dyDescent="0.35">
      <c r="A79" s="3">
        <v>41274</v>
      </c>
      <c r="B79">
        <f>-17.3</f>
        <v>-17.3</v>
      </c>
    </row>
    <row r="80" spans="1:2" x14ac:dyDescent="0.35">
      <c r="A80" s="3">
        <v>41364</v>
      </c>
      <c r="B80">
        <f>-34.8</f>
        <v>-34.799999999999997</v>
      </c>
    </row>
    <row r="81" spans="1:2" x14ac:dyDescent="0.35">
      <c r="A81" s="3">
        <v>41455</v>
      </c>
      <c r="B81">
        <f>-17.8</f>
        <v>-17.8</v>
      </c>
    </row>
    <row r="82" spans="1:2" x14ac:dyDescent="0.35">
      <c r="A82" s="3">
        <v>41547</v>
      </c>
      <c r="B82">
        <f>-71.7</f>
        <v>-71.7</v>
      </c>
    </row>
    <row r="83" spans="1:2" x14ac:dyDescent="0.35">
      <c r="A83" s="3">
        <v>41639</v>
      </c>
      <c r="B83">
        <f>-38.4</f>
        <v>-38.4</v>
      </c>
    </row>
    <row r="84" spans="1:2" x14ac:dyDescent="0.35">
      <c r="A84" s="3">
        <v>41729</v>
      </c>
      <c r="B84">
        <f>44.8</f>
        <v>44.8</v>
      </c>
    </row>
    <row r="85" spans="1:2" x14ac:dyDescent="0.35">
      <c r="A85" s="3">
        <v>41820</v>
      </c>
      <c r="B85">
        <f>-46.7</f>
        <v>-46.7</v>
      </c>
    </row>
    <row r="86" spans="1:2" x14ac:dyDescent="0.35">
      <c r="A86" s="3">
        <v>41912</v>
      </c>
      <c r="B86">
        <f>70.2</f>
        <v>70.2</v>
      </c>
    </row>
    <row r="87" spans="1:2" x14ac:dyDescent="0.35">
      <c r="A87" s="3">
        <v>42004</v>
      </c>
      <c r="B87">
        <f>-90</f>
        <v>-90</v>
      </c>
    </row>
    <row r="88" spans="1:2" x14ac:dyDescent="0.35">
      <c r="A88" s="3">
        <v>42094</v>
      </c>
      <c r="B88">
        <f>8.9</f>
        <v>8.9</v>
      </c>
    </row>
    <row r="89" spans="1:2" x14ac:dyDescent="0.35">
      <c r="A89" s="3">
        <v>42185</v>
      </c>
      <c r="B89">
        <f>30.1</f>
        <v>30.1</v>
      </c>
    </row>
    <row r="90" spans="1:2" x14ac:dyDescent="0.35">
      <c r="A90" s="3">
        <v>42277</v>
      </c>
      <c r="B90">
        <f>-67.1</f>
        <v>-67.099999999999994</v>
      </c>
    </row>
    <row r="91" spans="1:2" x14ac:dyDescent="0.35">
      <c r="A91" s="3">
        <v>42369</v>
      </c>
      <c r="B91">
        <f>120.6</f>
        <v>120.6</v>
      </c>
    </row>
    <row r="92" spans="1:2" x14ac:dyDescent="0.35">
      <c r="A92" s="3">
        <v>42460</v>
      </c>
      <c r="B92">
        <f>-23.2</f>
        <v>-23.2</v>
      </c>
    </row>
    <row r="93" spans="1:2" x14ac:dyDescent="0.35">
      <c r="A93" s="3">
        <v>42551</v>
      </c>
      <c r="B93">
        <f>-87.5</f>
        <v>-87.5</v>
      </c>
    </row>
    <row r="94" spans="1:2" x14ac:dyDescent="0.35">
      <c r="A94" s="3">
        <v>42643</v>
      </c>
      <c r="B94">
        <f>37.8</f>
        <v>37.799999999999997</v>
      </c>
    </row>
    <row r="95" spans="1:2" x14ac:dyDescent="0.35">
      <c r="A95" s="3">
        <v>42735</v>
      </c>
      <c r="B95">
        <f>49</f>
        <v>49</v>
      </c>
    </row>
    <row r="96" spans="1:2" x14ac:dyDescent="0.35">
      <c r="A96" s="3">
        <v>42825</v>
      </c>
      <c r="B96">
        <f>111.2</f>
        <v>111.2</v>
      </c>
    </row>
    <row r="97" spans="1:2" x14ac:dyDescent="0.35">
      <c r="A97" s="3">
        <v>42916</v>
      </c>
      <c r="B97">
        <f>29.5</f>
        <v>29.5</v>
      </c>
    </row>
    <row r="98" spans="1:2" x14ac:dyDescent="0.35">
      <c r="A98" s="3">
        <v>43008</v>
      </c>
      <c r="B98">
        <f>-82.2</f>
        <v>-82.2</v>
      </c>
    </row>
    <row r="99" spans="1:2" x14ac:dyDescent="0.35">
      <c r="A99" s="3">
        <v>43100</v>
      </c>
      <c r="B99">
        <f>26.6</f>
        <v>26.6</v>
      </c>
    </row>
    <row r="100" spans="1:2" x14ac:dyDescent="0.35">
      <c r="A100" s="3">
        <v>43190</v>
      </c>
      <c r="B100">
        <f>-45.2</f>
        <v>-45.2</v>
      </c>
    </row>
    <row r="101" spans="1:2" x14ac:dyDescent="0.35">
      <c r="A101" s="3">
        <v>43281</v>
      </c>
      <c r="B101">
        <f>253.4</f>
        <v>253.4</v>
      </c>
    </row>
    <row r="102" spans="1:2" x14ac:dyDescent="0.35">
      <c r="A102" s="3">
        <v>43373</v>
      </c>
      <c r="B102">
        <f>-220.3</f>
        <v>-220.3</v>
      </c>
    </row>
    <row r="103" spans="1:2" x14ac:dyDescent="0.35">
      <c r="A103" s="3">
        <v>43465</v>
      </c>
      <c r="B103">
        <f>-62</f>
        <v>-62</v>
      </c>
    </row>
    <row r="104" spans="1:2" x14ac:dyDescent="0.35">
      <c r="A104" s="3">
        <v>43555</v>
      </c>
      <c r="B104">
        <f>129.5</f>
        <v>129.5</v>
      </c>
    </row>
    <row r="105" spans="1:2" x14ac:dyDescent="0.35">
      <c r="A105" s="3">
        <v>43646</v>
      </c>
      <c r="B105">
        <f>-32.2</f>
        <v>-32.200000000000003</v>
      </c>
    </row>
    <row r="106" spans="1:2" x14ac:dyDescent="0.35">
      <c r="A106" s="3">
        <v>43738</v>
      </c>
      <c r="B106">
        <f>-33.7</f>
        <v>-33.700000000000003</v>
      </c>
    </row>
    <row r="107" spans="1:2" x14ac:dyDescent="0.35">
      <c r="A107" s="3">
        <v>43830</v>
      </c>
      <c r="B107">
        <f>86.9</f>
        <v>86.9</v>
      </c>
    </row>
    <row r="108" spans="1:2" x14ac:dyDescent="0.35">
      <c r="A108" s="3">
        <v>43921</v>
      </c>
      <c r="B108">
        <f>251.1</f>
        <v>251.1</v>
      </c>
    </row>
    <row r="109" spans="1:2" x14ac:dyDescent="0.35">
      <c r="A109" s="3">
        <v>44012</v>
      </c>
      <c r="B109">
        <f>-372.1</f>
        <v>-372.1</v>
      </c>
    </row>
    <row r="110" spans="1:2" x14ac:dyDescent="0.35">
      <c r="A110" s="3">
        <v>44104</v>
      </c>
      <c r="B110">
        <f>-19.9</f>
        <v>-19.899999999999999</v>
      </c>
    </row>
    <row r="111" spans="1:2" x14ac:dyDescent="0.35">
      <c r="A111" s="3">
        <v>44196</v>
      </c>
      <c r="B111">
        <f>67.9</f>
        <v>67.900000000000006</v>
      </c>
    </row>
    <row r="112" spans="1:2" x14ac:dyDescent="0.35">
      <c r="A112" s="3">
        <v>44286</v>
      </c>
      <c r="B112">
        <f>148.6</f>
        <v>148.6</v>
      </c>
    </row>
    <row r="113" spans="1:2" x14ac:dyDescent="0.35">
      <c r="A113" s="3">
        <v>44377</v>
      </c>
      <c r="B113">
        <f>-125.5</f>
        <v>-125.5</v>
      </c>
    </row>
    <row r="114" spans="1:2" x14ac:dyDescent="0.35">
      <c r="A114" s="3">
        <v>44469</v>
      </c>
      <c r="B114">
        <f>-20.5</f>
        <v>-20.5</v>
      </c>
    </row>
    <row r="115" spans="1:2" x14ac:dyDescent="0.35">
      <c r="A115" s="3">
        <v>44561</v>
      </c>
      <c r="B115">
        <f>-41.9</f>
        <v>-41.9</v>
      </c>
    </row>
    <row r="116" spans="1:2" x14ac:dyDescent="0.35">
      <c r="A116" s="3">
        <v>44651</v>
      </c>
      <c r="B116">
        <f>166.2</f>
        <v>166.2</v>
      </c>
    </row>
    <row r="117" spans="1:2" x14ac:dyDescent="0.35">
      <c r="A117" s="3">
        <v>44742</v>
      </c>
      <c r="B117">
        <f>-151.7</f>
        <v>-151.69999999999999</v>
      </c>
    </row>
    <row r="118" spans="1:2" x14ac:dyDescent="0.35">
      <c r="A118" s="3">
        <v>44834</v>
      </c>
      <c r="B118">
        <f>68.9</f>
        <v>68.900000000000006</v>
      </c>
    </row>
    <row r="119" spans="1:2" x14ac:dyDescent="0.35">
      <c r="A119" s="3">
        <v>44926</v>
      </c>
      <c r="B119">
        <f>-3.3</f>
        <v>-3.3</v>
      </c>
    </row>
    <row r="120" spans="1:2" x14ac:dyDescent="0.35">
      <c r="A120" s="3">
        <v>45016</v>
      </c>
      <c r="B120">
        <f>67.7</f>
        <v>67.7</v>
      </c>
    </row>
    <row r="121" spans="1:2" x14ac:dyDescent="0.35">
      <c r="A121" s="3">
        <v>45107</v>
      </c>
      <c r="B121">
        <f>-3.8</f>
        <v>-3.8</v>
      </c>
    </row>
    <row r="122" spans="1:2" x14ac:dyDescent="0.35">
      <c r="A122" s="3">
        <v>45199</v>
      </c>
      <c r="B122">
        <f>-136.6</f>
        <v>-136.6</v>
      </c>
    </row>
    <row r="123" spans="1:2" x14ac:dyDescent="0.35">
      <c r="A123" s="3">
        <v>45291</v>
      </c>
      <c r="B123">
        <f>178.3</f>
        <v>178.3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Qrtly Aggregated QoQ Lvl Change</vt:lpstr>
      <vt:lpstr>Quarterly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Nahayan Hussain Minhas</cp:lastModifiedBy>
  <dcterms:created xsi:type="dcterms:W3CDTF">2013-04-03T15:49:21Z</dcterms:created>
  <dcterms:modified xsi:type="dcterms:W3CDTF">2024-09-30T06:13:47Z</dcterms:modified>
</cp:coreProperties>
</file>