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has01\Desktop\Comp Data\Variables Data\US Treasury Capital Net Inflows Monthly (FRNTTNET Index) (Billions)\PoP% - QoQ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B234" i="2" l="1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<sst xmlns="http://schemas.openxmlformats.org/spreadsheetml/2006/main" count="4" uniqueCount="4">
  <si>
    <t>Date</t>
  </si>
  <si>
    <t>FRNTTNET</t>
  </si>
  <si>
    <t>&lt;NSA&gt; PoP%</t>
  </si>
  <si>
    <t>US Treasury International Capital Net Monthly Inflows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</si>
</sst>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4"/>
  <sheetViews>
    <sheetView tabSelected="1" topLeftCell="A2" workbookViewId="0">
      <selection activeCell="B9" sqref="B9"/>
    </sheetView>
  </sheetViews>
  <sheetFormatPr defaultRowHeight="15" x14ac:dyDescent="0.25"/>
  <cols>
    <col min="1" max="1" width="16" bestFit="1" customWidth="1"/>
    <col min="2" max="2" width="9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B2" t="s">
        <v>2</v>
      </c>
    </row>
    <row r="3" spans="1:2" x14ac:dyDescent="0.25">
      <c r="B3" t="s">
        <v>3</v>
      </c>
    </row>
    <row r="4" spans="1:2" x14ac:dyDescent="0.25">
      <c r="A4" s="1">
        <v>45260</v>
      </c>
      <c r="B4">
        <f>45.2</f>
        <v>45.2</v>
      </c>
    </row>
    <row r="5" spans="1:2" x14ac:dyDescent="0.25">
      <c r="A5" s="1">
        <v>45138</v>
      </c>
      <c r="B5">
        <f>547.4</f>
        <v>547.4</v>
      </c>
    </row>
    <row r="6" spans="1:2" x14ac:dyDescent="0.25">
      <c r="A6" s="1">
        <v>45107</v>
      </c>
      <c r="B6">
        <f>-3.8</f>
        <v>-3.8</v>
      </c>
    </row>
    <row r="7" spans="1:2" x14ac:dyDescent="0.25">
      <c r="A7" s="1">
        <v>45046</v>
      </c>
      <c r="B7">
        <f>-88.6</f>
        <v>-88.6</v>
      </c>
    </row>
    <row r="8" spans="1:2" x14ac:dyDescent="0.25">
      <c r="A8" s="1">
        <v>45016</v>
      </c>
      <c r="B8">
        <f>213.9</f>
        <v>213.9</v>
      </c>
    </row>
    <row r="9" spans="1:2" x14ac:dyDescent="0.25">
      <c r="A9" s="1">
        <v>44985</v>
      </c>
      <c r="B9">
        <f>-52.9</f>
        <v>-52.9</v>
      </c>
    </row>
    <row r="10" spans="1:2" x14ac:dyDescent="0.25">
      <c r="A10" s="1">
        <v>44957</v>
      </c>
      <c r="B10">
        <f>3.8</f>
        <v>3.8</v>
      </c>
    </row>
    <row r="11" spans="1:2" x14ac:dyDescent="0.25">
      <c r="A11" s="1">
        <v>44926</v>
      </c>
      <c r="B11">
        <f>-9.4</f>
        <v>-9.4</v>
      </c>
    </row>
    <row r="12" spans="1:2" x14ac:dyDescent="0.25">
      <c r="A12" s="1">
        <v>44895</v>
      </c>
      <c r="B12">
        <f>-18.6</f>
        <v>-18.600000000000001</v>
      </c>
    </row>
    <row r="13" spans="1:2" x14ac:dyDescent="0.25">
      <c r="A13" s="1">
        <v>44865</v>
      </c>
      <c r="B13">
        <f>-4</f>
        <v>-4</v>
      </c>
    </row>
    <row r="14" spans="1:2" x14ac:dyDescent="0.25">
      <c r="A14" s="1">
        <v>44804</v>
      </c>
      <c r="B14">
        <f>47.5</f>
        <v>47.5</v>
      </c>
    </row>
    <row r="15" spans="1:2" x14ac:dyDescent="0.25">
      <c r="A15" s="1">
        <v>44712</v>
      </c>
      <c r="B15">
        <f>6.8</f>
        <v>6.8</v>
      </c>
    </row>
    <row r="16" spans="1:2" x14ac:dyDescent="0.25">
      <c r="A16" s="1">
        <v>44620</v>
      </c>
      <c r="B16">
        <f>-18.4</f>
        <v>-18.399999999999999</v>
      </c>
    </row>
    <row r="17" spans="1:2" x14ac:dyDescent="0.25">
      <c r="A17" s="1">
        <v>44592</v>
      </c>
      <c r="B17">
        <f>66.2</f>
        <v>66.2</v>
      </c>
    </row>
    <row r="18" spans="1:2" x14ac:dyDescent="0.25">
      <c r="A18" s="1">
        <v>44530</v>
      </c>
      <c r="B18">
        <f>233.9</f>
        <v>233.9</v>
      </c>
    </row>
    <row r="19" spans="1:2" x14ac:dyDescent="0.25">
      <c r="A19" s="1">
        <v>44500</v>
      </c>
      <c r="B19">
        <f>-34.5</f>
        <v>-34.5</v>
      </c>
    </row>
    <row r="20" spans="1:2" x14ac:dyDescent="0.25">
      <c r="A20" s="1">
        <v>44439</v>
      </c>
      <c r="B20">
        <f>-27.5</f>
        <v>-27.5</v>
      </c>
    </row>
    <row r="21" spans="1:2" x14ac:dyDescent="0.25">
      <c r="A21" s="1">
        <v>44408</v>
      </c>
      <c r="B21">
        <f>162.4</f>
        <v>162.4</v>
      </c>
    </row>
    <row r="22" spans="1:2" x14ac:dyDescent="0.25">
      <c r="A22" s="1">
        <v>44377</v>
      </c>
      <c r="B22">
        <f>-90</f>
        <v>-90</v>
      </c>
    </row>
    <row r="23" spans="1:2" x14ac:dyDescent="0.25">
      <c r="A23" s="1">
        <v>44347</v>
      </c>
      <c r="B23">
        <f>18.8</f>
        <v>18.8</v>
      </c>
    </row>
    <row r="24" spans="1:2" x14ac:dyDescent="0.25">
      <c r="A24" s="1">
        <v>44316</v>
      </c>
      <c r="B24">
        <f>1.1</f>
        <v>1.1000000000000001</v>
      </c>
    </row>
    <row r="25" spans="1:2" x14ac:dyDescent="0.25">
      <c r="A25" s="1">
        <v>44255</v>
      </c>
      <c r="B25">
        <f>-40.8</f>
        <v>-40.799999999999997</v>
      </c>
    </row>
    <row r="26" spans="1:2" x14ac:dyDescent="0.25">
      <c r="A26" s="1">
        <v>44165</v>
      </c>
      <c r="B26">
        <f>59</f>
        <v>59</v>
      </c>
    </row>
    <row r="27" spans="1:2" x14ac:dyDescent="0.25">
      <c r="A27" s="1">
        <v>44074</v>
      </c>
      <c r="B27">
        <f>127.7</f>
        <v>127.7</v>
      </c>
    </row>
    <row r="28" spans="1:2" x14ac:dyDescent="0.25">
      <c r="A28" s="1">
        <v>43951</v>
      </c>
      <c r="B28">
        <f>8.1</f>
        <v>8.1</v>
      </c>
    </row>
    <row r="29" spans="1:2" x14ac:dyDescent="0.25">
      <c r="A29" s="1">
        <v>43921</v>
      </c>
      <c r="B29">
        <f>393.9</f>
        <v>393.9</v>
      </c>
    </row>
    <row r="30" spans="1:2" x14ac:dyDescent="0.25">
      <c r="A30" s="1">
        <v>43799</v>
      </c>
      <c r="B30">
        <f>312</f>
        <v>312</v>
      </c>
    </row>
    <row r="31" spans="1:2" x14ac:dyDescent="0.25">
      <c r="A31" s="1">
        <v>43708</v>
      </c>
      <c r="B31">
        <f>-67.4</f>
        <v>-67.400000000000006</v>
      </c>
    </row>
    <row r="32" spans="1:2" x14ac:dyDescent="0.25">
      <c r="A32" s="1">
        <v>43677</v>
      </c>
      <c r="B32">
        <f>7754.5</f>
        <v>7754.5</v>
      </c>
    </row>
    <row r="33" spans="1:2" x14ac:dyDescent="0.25">
      <c r="A33" s="1">
        <v>43646</v>
      </c>
      <c r="B33">
        <f>-75.4</f>
        <v>-75.400000000000006</v>
      </c>
    </row>
    <row r="34" spans="1:2" x14ac:dyDescent="0.25">
      <c r="A34" s="1">
        <v>43434</v>
      </c>
      <c r="B34">
        <f>-73</f>
        <v>-73</v>
      </c>
    </row>
    <row r="35" spans="1:2" x14ac:dyDescent="0.25">
      <c r="A35" s="1">
        <v>43404</v>
      </c>
      <c r="B35">
        <f>50</f>
        <v>50</v>
      </c>
    </row>
    <row r="36" spans="1:2" x14ac:dyDescent="0.25">
      <c r="A36" s="1">
        <v>43343</v>
      </c>
      <c r="B36">
        <f>7.7</f>
        <v>7.7</v>
      </c>
    </row>
    <row r="37" spans="1:2" x14ac:dyDescent="0.25">
      <c r="A37" s="1">
        <v>43312</v>
      </c>
      <c r="B37">
        <f>-79.6</f>
        <v>-79.599999999999994</v>
      </c>
    </row>
    <row r="38" spans="1:2" x14ac:dyDescent="0.25">
      <c r="A38" s="1">
        <v>43251</v>
      </c>
      <c r="B38">
        <f>30.8</f>
        <v>30.8</v>
      </c>
    </row>
    <row r="39" spans="1:2" x14ac:dyDescent="0.25">
      <c r="A39" s="1">
        <v>43220</v>
      </c>
      <c r="B39">
        <f>78.1</f>
        <v>78.099999999999994</v>
      </c>
    </row>
    <row r="40" spans="1:2" x14ac:dyDescent="0.25">
      <c r="A40" s="1">
        <v>43159</v>
      </c>
      <c r="B40">
        <f>97.2</f>
        <v>97.2</v>
      </c>
    </row>
    <row r="41" spans="1:2" x14ac:dyDescent="0.25">
      <c r="A41" s="1">
        <v>43131</v>
      </c>
      <c r="B41">
        <f>-6.6</f>
        <v>-6.6</v>
      </c>
    </row>
    <row r="42" spans="1:2" x14ac:dyDescent="0.25">
      <c r="A42" s="1">
        <v>43069</v>
      </c>
      <c r="B42">
        <f>-78</f>
        <v>-78</v>
      </c>
    </row>
    <row r="43" spans="1:2" x14ac:dyDescent="0.25">
      <c r="A43" s="1">
        <v>43039</v>
      </c>
      <c r="B43">
        <f>558.5</f>
        <v>558.5</v>
      </c>
    </row>
    <row r="44" spans="1:2" x14ac:dyDescent="0.25">
      <c r="A44" s="1">
        <v>42978</v>
      </c>
      <c r="B44">
        <f>145.7</f>
        <v>145.69999999999999</v>
      </c>
    </row>
    <row r="45" spans="1:2" x14ac:dyDescent="0.25">
      <c r="A45" s="1">
        <v>42947</v>
      </c>
      <c r="B45">
        <f>-67.2</f>
        <v>-67.2</v>
      </c>
    </row>
    <row r="46" spans="1:2" x14ac:dyDescent="0.25">
      <c r="A46" s="1">
        <v>42916</v>
      </c>
      <c r="B46">
        <f>220.6</f>
        <v>220.6</v>
      </c>
    </row>
    <row r="47" spans="1:2" x14ac:dyDescent="0.25">
      <c r="A47" s="1">
        <v>42886</v>
      </c>
      <c r="B47">
        <f>109.6</f>
        <v>109.6</v>
      </c>
    </row>
    <row r="48" spans="1:2" x14ac:dyDescent="0.25">
      <c r="A48" s="1">
        <v>42855</v>
      </c>
      <c r="B48">
        <f>-40.8</f>
        <v>-40.799999999999997</v>
      </c>
    </row>
    <row r="49" spans="1:2" x14ac:dyDescent="0.25">
      <c r="A49" s="1">
        <v>42794</v>
      </c>
      <c r="B49">
        <f>-9.7</f>
        <v>-9.6999999999999993</v>
      </c>
    </row>
    <row r="50" spans="1:2" x14ac:dyDescent="0.25">
      <c r="A50" s="1">
        <v>42766</v>
      </c>
      <c r="B50">
        <f>625.8</f>
        <v>625.79999999999995</v>
      </c>
    </row>
    <row r="51" spans="1:2" x14ac:dyDescent="0.25">
      <c r="A51" s="1">
        <v>42704</v>
      </c>
      <c r="B51">
        <f>10.8</f>
        <v>10.8</v>
      </c>
    </row>
    <row r="52" spans="1:2" x14ac:dyDescent="0.25">
      <c r="A52" s="1">
        <v>42674</v>
      </c>
      <c r="B52">
        <f>-86</f>
        <v>-86</v>
      </c>
    </row>
    <row r="53" spans="1:2" x14ac:dyDescent="0.25">
      <c r="A53" s="1">
        <v>42582</v>
      </c>
      <c r="B53">
        <f>19.3</f>
        <v>19.3</v>
      </c>
    </row>
    <row r="54" spans="1:2" x14ac:dyDescent="0.25">
      <c r="A54" s="1">
        <v>42490</v>
      </c>
      <c r="B54">
        <f>-14.9</f>
        <v>-14.9</v>
      </c>
    </row>
    <row r="55" spans="1:2" x14ac:dyDescent="0.25">
      <c r="A55" s="1">
        <v>42429</v>
      </c>
      <c r="B55">
        <f>14.9</f>
        <v>14.9</v>
      </c>
    </row>
    <row r="56" spans="1:2" x14ac:dyDescent="0.25">
      <c r="A56" s="1">
        <v>42400</v>
      </c>
      <c r="B56">
        <f>34.4</f>
        <v>34.4</v>
      </c>
    </row>
    <row r="57" spans="1:2" x14ac:dyDescent="0.25">
      <c r="A57" s="1">
        <v>42308</v>
      </c>
      <c r="B57">
        <f>-43.8</f>
        <v>-43.8</v>
      </c>
    </row>
    <row r="58" spans="1:2" x14ac:dyDescent="0.25">
      <c r="A58" s="1">
        <v>42216</v>
      </c>
      <c r="B58">
        <f>30.3</f>
        <v>30.3</v>
      </c>
    </row>
    <row r="59" spans="1:2" x14ac:dyDescent="0.25">
      <c r="A59" s="1">
        <v>42155</v>
      </c>
      <c r="B59">
        <f>307.7</f>
        <v>307.7</v>
      </c>
    </row>
    <row r="60" spans="1:2" x14ac:dyDescent="0.25">
      <c r="A60" s="1">
        <v>42124</v>
      </c>
      <c r="B60">
        <f>269.9</f>
        <v>269.89999999999998</v>
      </c>
    </row>
    <row r="61" spans="1:2" x14ac:dyDescent="0.25">
      <c r="A61" s="1">
        <v>42063</v>
      </c>
      <c r="B61">
        <f>877</f>
        <v>877</v>
      </c>
    </row>
    <row r="62" spans="1:2" x14ac:dyDescent="0.25">
      <c r="A62" s="1">
        <v>42035</v>
      </c>
      <c r="B62">
        <f>-83.6</f>
        <v>-83.6</v>
      </c>
    </row>
    <row r="63" spans="1:2" x14ac:dyDescent="0.25">
      <c r="A63" s="1">
        <v>41973</v>
      </c>
      <c r="B63">
        <f>-95.5</f>
        <v>-95.5</v>
      </c>
    </row>
    <row r="64" spans="1:2" x14ac:dyDescent="0.25">
      <c r="A64" s="1">
        <v>41943</v>
      </c>
      <c r="B64">
        <f>163.6</f>
        <v>163.6</v>
      </c>
    </row>
    <row r="65" spans="1:2" x14ac:dyDescent="0.25">
      <c r="A65" s="1">
        <v>41882</v>
      </c>
      <c r="B65">
        <f>91.4</f>
        <v>91.4</v>
      </c>
    </row>
    <row r="66" spans="1:2" x14ac:dyDescent="0.25">
      <c r="A66" s="1">
        <v>41851</v>
      </c>
      <c r="B66">
        <f>-51.1</f>
        <v>-51.1</v>
      </c>
    </row>
    <row r="67" spans="1:2" x14ac:dyDescent="0.25">
      <c r="A67" s="1">
        <v>41790</v>
      </c>
      <c r="B67">
        <f>-76.9</f>
        <v>-76.900000000000006</v>
      </c>
    </row>
    <row r="68" spans="1:2" x14ac:dyDescent="0.25">
      <c r="A68" s="1">
        <v>41759</v>
      </c>
      <c r="B68">
        <f>53.6</f>
        <v>53.6</v>
      </c>
    </row>
    <row r="69" spans="1:2" x14ac:dyDescent="0.25">
      <c r="A69" s="1">
        <v>41670</v>
      </c>
      <c r="B69">
        <f>-47.7</f>
        <v>-47.7</v>
      </c>
    </row>
    <row r="70" spans="1:2" x14ac:dyDescent="0.25">
      <c r="A70" s="1">
        <v>41578</v>
      </c>
      <c r="B70">
        <f>300.2</f>
        <v>300.2</v>
      </c>
    </row>
    <row r="71" spans="1:2" x14ac:dyDescent="0.25">
      <c r="A71" s="1">
        <v>41486</v>
      </c>
      <c r="B71">
        <f>-14.3</f>
        <v>-14.3</v>
      </c>
    </row>
    <row r="72" spans="1:2" x14ac:dyDescent="0.25">
      <c r="A72" s="1">
        <v>41425</v>
      </c>
      <c r="B72">
        <f>68.5</f>
        <v>68.5</v>
      </c>
    </row>
    <row r="73" spans="1:2" x14ac:dyDescent="0.25">
      <c r="A73" s="1">
        <v>41394</v>
      </c>
      <c r="B73">
        <f>-44.8</f>
        <v>-44.8</v>
      </c>
    </row>
    <row r="74" spans="1:2" x14ac:dyDescent="0.25">
      <c r="A74" s="1">
        <v>41333</v>
      </c>
      <c r="B74">
        <f>67.7</f>
        <v>67.7</v>
      </c>
    </row>
    <row r="75" spans="1:2" x14ac:dyDescent="0.25">
      <c r="A75" s="1">
        <v>41274</v>
      </c>
      <c r="B75">
        <f>-49.2</f>
        <v>-49.2</v>
      </c>
    </row>
    <row r="76" spans="1:2" x14ac:dyDescent="0.25">
      <c r="A76" s="1">
        <v>41243</v>
      </c>
      <c r="B76">
        <f>-58.8</f>
        <v>-58.8</v>
      </c>
    </row>
    <row r="77" spans="1:2" x14ac:dyDescent="0.25">
      <c r="A77" s="1">
        <v>41182</v>
      </c>
      <c r="B77">
        <f>24.3</f>
        <v>24.3</v>
      </c>
    </row>
    <row r="78" spans="1:2" x14ac:dyDescent="0.25">
      <c r="A78" s="1">
        <v>41152</v>
      </c>
      <c r="B78">
        <f>-60.6</f>
        <v>-60.6</v>
      </c>
    </row>
    <row r="79" spans="1:2" x14ac:dyDescent="0.25">
      <c r="A79" s="1">
        <v>41121</v>
      </c>
      <c r="B79">
        <f>1094.1</f>
        <v>1094.0999999999999</v>
      </c>
    </row>
    <row r="80" spans="1:2" x14ac:dyDescent="0.25">
      <c r="A80" s="1">
        <v>41060</v>
      </c>
      <c r="B80">
        <f>31.2</f>
        <v>31.2</v>
      </c>
    </row>
    <row r="81" spans="1:2" x14ac:dyDescent="0.25">
      <c r="A81" s="1">
        <v>40968</v>
      </c>
      <c r="B81">
        <f>148.2</f>
        <v>148.19999999999999</v>
      </c>
    </row>
    <row r="82" spans="1:2" x14ac:dyDescent="0.25">
      <c r="A82" s="1">
        <v>40908</v>
      </c>
      <c r="B82">
        <f>35.3</f>
        <v>35.299999999999997</v>
      </c>
    </row>
    <row r="83" spans="1:2" x14ac:dyDescent="0.25">
      <c r="A83" s="1">
        <v>40877</v>
      </c>
      <c r="B83">
        <f>-59.1</f>
        <v>-59.1</v>
      </c>
    </row>
    <row r="84" spans="1:2" x14ac:dyDescent="0.25">
      <c r="A84" s="1">
        <v>40663</v>
      </c>
      <c r="B84">
        <f>72.2</f>
        <v>72.2</v>
      </c>
    </row>
    <row r="85" spans="1:2" x14ac:dyDescent="0.25">
      <c r="A85" s="1">
        <v>40633</v>
      </c>
      <c r="B85">
        <f>131.4</f>
        <v>131.4</v>
      </c>
    </row>
    <row r="86" spans="1:2" x14ac:dyDescent="0.25">
      <c r="A86" s="1">
        <v>40602</v>
      </c>
      <c r="B86">
        <f>205.2</f>
        <v>205.2</v>
      </c>
    </row>
    <row r="87" spans="1:2" x14ac:dyDescent="0.25">
      <c r="A87" s="1">
        <v>40574</v>
      </c>
      <c r="B87">
        <f>1911.5</f>
        <v>1911.5</v>
      </c>
    </row>
    <row r="88" spans="1:2" x14ac:dyDescent="0.25">
      <c r="A88" s="1">
        <v>40543</v>
      </c>
      <c r="B88">
        <f>-30.6</f>
        <v>-30.6</v>
      </c>
    </row>
    <row r="89" spans="1:2" x14ac:dyDescent="0.25">
      <c r="A89" s="1">
        <v>40512</v>
      </c>
      <c r="B89">
        <f>54.6</f>
        <v>54.6</v>
      </c>
    </row>
    <row r="90" spans="1:2" x14ac:dyDescent="0.25">
      <c r="A90" s="1">
        <v>40482</v>
      </c>
      <c r="B90">
        <f>-97.7</f>
        <v>-97.7</v>
      </c>
    </row>
    <row r="91" spans="1:2" x14ac:dyDescent="0.25">
      <c r="A91" s="1">
        <v>40421</v>
      </c>
      <c r="B91">
        <f>5.9</f>
        <v>5.9</v>
      </c>
    </row>
    <row r="92" spans="1:2" x14ac:dyDescent="0.25">
      <c r="A92" s="1">
        <v>40390</v>
      </c>
      <c r="B92">
        <f>698.5</f>
        <v>698.5</v>
      </c>
    </row>
    <row r="93" spans="1:2" x14ac:dyDescent="0.25">
      <c r="A93" s="1">
        <v>40329</v>
      </c>
      <c r="B93">
        <f>-3</f>
        <v>-3</v>
      </c>
    </row>
    <row r="94" spans="1:2" x14ac:dyDescent="0.25">
      <c r="A94" s="1">
        <v>40237</v>
      </c>
      <c r="B94">
        <f>-30.9</f>
        <v>-30.9</v>
      </c>
    </row>
    <row r="95" spans="1:2" x14ac:dyDescent="0.25">
      <c r="A95" s="1">
        <v>40178</v>
      </c>
      <c r="B95">
        <f>-24.5</f>
        <v>-24.5</v>
      </c>
    </row>
    <row r="96" spans="1:2" x14ac:dyDescent="0.25">
      <c r="A96" s="1">
        <v>40147</v>
      </c>
      <c r="B96">
        <f>50.3</f>
        <v>50.3</v>
      </c>
    </row>
    <row r="97" spans="1:2" x14ac:dyDescent="0.25">
      <c r="A97" s="1">
        <v>39903</v>
      </c>
      <c r="B97">
        <f>-28.2</f>
        <v>-28.2</v>
      </c>
    </row>
    <row r="98" spans="1:2" x14ac:dyDescent="0.25">
      <c r="A98" s="1">
        <v>39813</v>
      </c>
      <c r="B98">
        <f>-5.7</f>
        <v>-5.7</v>
      </c>
    </row>
    <row r="99" spans="1:2" x14ac:dyDescent="0.25">
      <c r="A99" s="1">
        <v>39782</v>
      </c>
      <c r="B99">
        <f>155.7</f>
        <v>155.69999999999999</v>
      </c>
    </row>
    <row r="100" spans="1:2" x14ac:dyDescent="0.25">
      <c r="A100" s="1">
        <v>39721</v>
      </c>
      <c r="B100">
        <f>-10.1</f>
        <v>-10.1</v>
      </c>
    </row>
    <row r="101" spans="1:2" x14ac:dyDescent="0.25">
      <c r="A101" s="1">
        <v>39568</v>
      </c>
      <c r="B101">
        <f>92.1</f>
        <v>92.1</v>
      </c>
    </row>
    <row r="102" spans="1:2" x14ac:dyDescent="0.25">
      <c r="A102" s="1">
        <v>39507</v>
      </c>
      <c r="B102">
        <f>-63.2</f>
        <v>-63.2</v>
      </c>
    </row>
    <row r="103" spans="1:2" x14ac:dyDescent="0.25">
      <c r="A103" s="1">
        <v>39478</v>
      </c>
      <c r="B103">
        <f>-59.4</f>
        <v>-59.4</v>
      </c>
    </row>
    <row r="104" spans="1:2" x14ac:dyDescent="0.25">
      <c r="A104" s="1">
        <v>39386</v>
      </c>
      <c r="B104">
        <f>6.4</f>
        <v>6.4</v>
      </c>
    </row>
    <row r="105" spans="1:2" x14ac:dyDescent="0.25">
      <c r="A105" s="1">
        <v>39294</v>
      </c>
      <c r="B105">
        <f>1</f>
        <v>1</v>
      </c>
    </row>
    <row r="106" spans="1:2" x14ac:dyDescent="0.25">
      <c r="A106" s="1">
        <v>39263</v>
      </c>
      <c r="B106">
        <f>-30.1</f>
        <v>-30.1</v>
      </c>
    </row>
    <row r="107" spans="1:2" x14ac:dyDescent="0.25">
      <c r="A107" s="1">
        <v>39233</v>
      </c>
      <c r="B107">
        <f>6.9</f>
        <v>6.9</v>
      </c>
    </row>
    <row r="108" spans="1:2" x14ac:dyDescent="0.25">
      <c r="A108" s="1">
        <v>39202</v>
      </c>
      <c r="B108">
        <f>-7.2</f>
        <v>-7.2</v>
      </c>
    </row>
    <row r="109" spans="1:2" x14ac:dyDescent="0.25">
      <c r="A109" s="1">
        <v>39141</v>
      </c>
      <c r="B109">
        <f>5.6</f>
        <v>5.6</v>
      </c>
    </row>
    <row r="110" spans="1:2" x14ac:dyDescent="0.25">
      <c r="A110" s="1">
        <v>39113</v>
      </c>
      <c r="B110">
        <f>14.1</f>
        <v>14.1</v>
      </c>
    </row>
    <row r="111" spans="1:2" x14ac:dyDescent="0.25">
      <c r="A111" s="1">
        <v>39051</v>
      </c>
      <c r="B111">
        <f>-19.8</f>
        <v>-19.8</v>
      </c>
    </row>
    <row r="112" spans="1:2" x14ac:dyDescent="0.25">
      <c r="A112" s="1">
        <v>39021</v>
      </c>
      <c r="B112">
        <f>15.7</f>
        <v>15.7</v>
      </c>
    </row>
    <row r="113" spans="1:2" x14ac:dyDescent="0.25">
      <c r="A113" s="1">
        <v>38990</v>
      </c>
      <c r="B113">
        <f>2335.6</f>
        <v>2335.6</v>
      </c>
    </row>
    <row r="114" spans="1:2" x14ac:dyDescent="0.25">
      <c r="A114" s="1">
        <v>38960</v>
      </c>
      <c r="B114">
        <f>7</f>
        <v>7</v>
      </c>
    </row>
    <row r="115" spans="1:2" x14ac:dyDescent="0.25">
      <c r="A115" s="1">
        <v>38929</v>
      </c>
      <c r="B115">
        <f>-30.9</f>
        <v>-30.9</v>
      </c>
    </row>
    <row r="116" spans="1:2" x14ac:dyDescent="0.25">
      <c r="A116" s="1">
        <v>38898</v>
      </c>
      <c r="B116">
        <f>-96.6</f>
        <v>-96.6</v>
      </c>
    </row>
    <row r="117" spans="1:2" x14ac:dyDescent="0.25">
      <c r="A117" s="1">
        <v>38868</v>
      </c>
      <c r="B117">
        <f>-3</f>
        <v>-3</v>
      </c>
    </row>
    <row r="118" spans="1:2" x14ac:dyDescent="0.25">
      <c r="A118" s="1">
        <v>38837</v>
      </c>
      <c r="B118">
        <f>-57.3</f>
        <v>-57.3</v>
      </c>
    </row>
    <row r="119" spans="1:2" x14ac:dyDescent="0.25">
      <c r="A119" s="1">
        <v>38807</v>
      </c>
      <c r="B119">
        <f>45.4</f>
        <v>45.4</v>
      </c>
    </row>
    <row r="120" spans="1:2" x14ac:dyDescent="0.25">
      <c r="A120" s="1">
        <v>38776</v>
      </c>
      <c r="B120">
        <f>22.9</f>
        <v>22.9</v>
      </c>
    </row>
    <row r="121" spans="1:2" x14ac:dyDescent="0.25">
      <c r="A121" s="1">
        <v>38748</v>
      </c>
      <c r="B121">
        <f>84.5</f>
        <v>84.5</v>
      </c>
    </row>
    <row r="122" spans="1:2" x14ac:dyDescent="0.25">
      <c r="A122" s="1">
        <v>38717</v>
      </c>
      <c r="B122">
        <f>-14.7</f>
        <v>-14.7</v>
      </c>
    </row>
    <row r="123" spans="1:2" x14ac:dyDescent="0.25">
      <c r="A123" s="1">
        <v>38686</v>
      </c>
      <c r="B123">
        <f>85.7</f>
        <v>85.7</v>
      </c>
    </row>
    <row r="124" spans="1:2" x14ac:dyDescent="0.25">
      <c r="A124" s="1">
        <v>38656</v>
      </c>
      <c r="B124">
        <f>99.5</f>
        <v>99.5</v>
      </c>
    </row>
    <row r="125" spans="1:2" x14ac:dyDescent="0.25">
      <c r="A125" s="1">
        <v>38595</v>
      </c>
      <c r="B125">
        <f>-8.4</f>
        <v>-8.4</v>
      </c>
    </row>
    <row r="126" spans="1:2" x14ac:dyDescent="0.25">
      <c r="A126" s="1">
        <v>38564</v>
      </c>
      <c r="B126">
        <f>161</f>
        <v>161</v>
      </c>
    </row>
    <row r="127" spans="1:2" x14ac:dyDescent="0.25">
      <c r="A127" s="1">
        <v>38503</v>
      </c>
      <c r="B127">
        <f>-28.8</f>
        <v>-28.8</v>
      </c>
    </row>
    <row r="128" spans="1:2" x14ac:dyDescent="0.25">
      <c r="A128" s="1">
        <v>38442</v>
      </c>
      <c r="B128">
        <f>2.2</f>
        <v>2.2000000000000002</v>
      </c>
    </row>
    <row r="129" spans="1:2" x14ac:dyDescent="0.25">
      <c r="A129" s="1">
        <v>38411</v>
      </c>
      <c r="B129">
        <f>-59.7</f>
        <v>-59.7</v>
      </c>
    </row>
    <row r="130" spans="1:2" x14ac:dyDescent="0.25">
      <c r="A130" s="1">
        <v>38352</v>
      </c>
      <c r="B130">
        <f>605.2</f>
        <v>605.20000000000005</v>
      </c>
    </row>
    <row r="131" spans="1:2" x14ac:dyDescent="0.25">
      <c r="A131" s="1">
        <v>38321</v>
      </c>
      <c r="B131">
        <f>138.1</f>
        <v>138.1</v>
      </c>
    </row>
    <row r="132" spans="1:2" x14ac:dyDescent="0.25">
      <c r="A132" s="1">
        <v>38291</v>
      </c>
      <c r="B132">
        <f>33.2</f>
        <v>33.200000000000003</v>
      </c>
    </row>
    <row r="133" spans="1:2" x14ac:dyDescent="0.25">
      <c r="A133" s="1">
        <v>38260</v>
      </c>
      <c r="B133">
        <f>-93.6</f>
        <v>-93.6</v>
      </c>
    </row>
    <row r="134" spans="1:2" x14ac:dyDescent="0.25">
      <c r="A134" s="1">
        <v>38230</v>
      </c>
      <c r="B134">
        <f>11.6</f>
        <v>11.6</v>
      </c>
    </row>
    <row r="135" spans="1:2" x14ac:dyDescent="0.25">
      <c r="A135" s="1">
        <v>38199</v>
      </c>
      <c r="B135">
        <f>-16.2</f>
        <v>-16.2</v>
      </c>
    </row>
    <row r="136" spans="1:2" x14ac:dyDescent="0.25">
      <c r="A136" s="1">
        <v>38168</v>
      </c>
      <c r="B136">
        <f>349.4</f>
        <v>349.4</v>
      </c>
    </row>
    <row r="137" spans="1:2" x14ac:dyDescent="0.25">
      <c r="A137" s="1">
        <v>38138</v>
      </c>
      <c r="B137">
        <f>183</f>
        <v>183</v>
      </c>
    </row>
    <row r="138" spans="1:2" x14ac:dyDescent="0.25">
      <c r="A138" s="1">
        <v>38107</v>
      </c>
      <c r="B138">
        <f>-52.2</f>
        <v>-52.2</v>
      </c>
    </row>
    <row r="139" spans="1:2" x14ac:dyDescent="0.25">
      <c r="A139" s="1">
        <v>38077</v>
      </c>
      <c r="B139">
        <f>-44.2</f>
        <v>-44.2</v>
      </c>
    </row>
    <row r="140" spans="1:2" x14ac:dyDescent="0.25">
      <c r="A140" s="1">
        <v>38046</v>
      </c>
      <c r="B140">
        <f>-78.2</f>
        <v>-78.2</v>
      </c>
    </row>
    <row r="141" spans="1:2" x14ac:dyDescent="0.25">
      <c r="A141" s="1">
        <v>38017</v>
      </c>
      <c r="B141">
        <f>109.5</f>
        <v>109.5</v>
      </c>
    </row>
    <row r="142" spans="1:2" x14ac:dyDescent="0.25">
      <c r="A142" s="1">
        <v>37955</v>
      </c>
      <c r="B142">
        <f>104</f>
        <v>104</v>
      </c>
    </row>
    <row r="143" spans="1:2" x14ac:dyDescent="0.25">
      <c r="A143" s="1">
        <v>37925</v>
      </c>
      <c r="B143">
        <f>-42.8</f>
        <v>-42.8</v>
      </c>
    </row>
    <row r="144" spans="1:2" x14ac:dyDescent="0.25">
      <c r="A144" s="1">
        <v>37864</v>
      </c>
      <c r="B144">
        <f>-42.7</f>
        <v>-42.7</v>
      </c>
    </row>
    <row r="145" spans="1:2" x14ac:dyDescent="0.25">
      <c r="A145" s="1">
        <v>37833</v>
      </c>
      <c r="B145">
        <f>73.1</f>
        <v>73.099999999999994</v>
      </c>
    </row>
    <row r="146" spans="1:2" x14ac:dyDescent="0.25">
      <c r="A146" s="1">
        <v>37802</v>
      </c>
      <c r="B146">
        <f>-13.6</f>
        <v>-13.6</v>
      </c>
    </row>
    <row r="147" spans="1:2" x14ac:dyDescent="0.25">
      <c r="A147" s="1">
        <v>37772</v>
      </c>
      <c r="B147">
        <f>-16.9</f>
        <v>-16.899999999999999</v>
      </c>
    </row>
    <row r="148" spans="1:2" x14ac:dyDescent="0.25">
      <c r="A148" s="1">
        <v>37711</v>
      </c>
      <c r="B148">
        <f>-45.1</f>
        <v>-45.1</v>
      </c>
    </row>
    <row r="149" spans="1:2" x14ac:dyDescent="0.25">
      <c r="A149" s="1">
        <v>37680</v>
      </c>
      <c r="B149">
        <f>72.6</f>
        <v>72.599999999999994</v>
      </c>
    </row>
    <row r="150" spans="1:2" x14ac:dyDescent="0.25">
      <c r="A150" s="1">
        <v>37621</v>
      </c>
      <c r="B150">
        <f>34.9</f>
        <v>34.9</v>
      </c>
    </row>
    <row r="151" spans="1:2" x14ac:dyDescent="0.25">
      <c r="A151" s="1">
        <v>37590</v>
      </c>
      <c r="B151">
        <f>14.1</f>
        <v>14.1</v>
      </c>
    </row>
    <row r="152" spans="1:2" x14ac:dyDescent="0.25">
      <c r="A152" s="1">
        <v>37560</v>
      </c>
      <c r="B152">
        <f>-70.6</f>
        <v>-70.599999999999994</v>
      </c>
    </row>
    <row r="153" spans="1:2" x14ac:dyDescent="0.25">
      <c r="A153" s="1">
        <v>37529</v>
      </c>
      <c r="B153">
        <f>-48.2</f>
        <v>-48.2</v>
      </c>
    </row>
    <row r="154" spans="1:2" x14ac:dyDescent="0.25">
      <c r="A154" s="1">
        <v>37499</v>
      </c>
      <c r="B154">
        <f>-36.5</f>
        <v>-36.5</v>
      </c>
    </row>
    <row r="155" spans="1:2" x14ac:dyDescent="0.25">
      <c r="A155" s="1">
        <v>37468</v>
      </c>
      <c r="B155">
        <f>66.7</f>
        <v>66.7</v>
      </c>
    </row>
    <row r="156" spans="1:2" x14ac:dyDescent="0.25">
      <c r="A156" s="1">
        <v>37437</v>
      </c>
      <c r="B156">
        <f>9.4</f>
        <v>9.4</v>
      </c>
    </row>
    <row r="157" spans="1:2" x14ac:dyDescent="0.25">
      <c r="A157" s="1">
        <v>37407</v>
      </c>
      <c r="B157">
        <f>87.8</f>
        <v>87.8</v>
      </c>
    </row>
    <row r="158" spans="1:2" x14ac:dyDescent="0.25">
      <c r="A158" s="1">
        <v>37376</v>
      </c>
      <c r="B158">
        <f>646.3</f>
        <v>646.29999999999995</v>
      </c>
    </row>
    <row r="159" spans="1:2" x14ac:dyDescent="0.25">
      <c r="A159" s="1">
        <v>37315</v>
      </c>
      <c r="B159">
        <f>-34.2</f>
        <v>-34.200000000000003</v>
      </c>
    </row>
    <row r="160" spans="1:2" x14ac:dyDescent="0.25">
      <c r="A160" s="1">
        <v>37287</v>
      </c>
      <c r="B160">
        <f>-90.8</f>
        <v>-90.8</v>
      </c>
    </row>
    <row r="161" spans="1:2" x14ac:dyDescent="0.25">
      <c r="A161" s="1">
        <v>37225</v>
      </c>
      <c r="B161">
        <f>24.4</f>
        <v>24.4</v>
      </c>
    </row>
    <row r="162" spans="1:2" x14ac:dyDescent="0.25">
      <c r="A162" s="1">
        <v>37195</v>
      </c>
      <c r="B162">
        <f>73.3</f>
        <v>73.3</v>
      </c>
    </row>
    <row r="163" spans="1:2" x14ac:dyDescent="0.25">
      <c r="A163" s="1">
        <v>37134</v>
      </c>
      <c r="B163">
        <f>15.5</f>
        <v>15.5</v>
      </c>
    </row>
    <row r="164" spans="1:2" x14ac:dyDescent="0.25">
      <c r="A164" s="1">
        <v>37103</v>
      </c>
      <c r="B164">
        <f>34</f>
        <v>34</v>
      </c>
    </row>
    <row r="165" spans="1:2" x14ac:dyDescent="0.25">
      <c r="A165" s="1">
        <v>37042</v>
      </c>
      <c r="B165">
        <f>-26.8</f>
        <v>-26.8</v>
      </c>
    </row>
    <row r="166" spans="1:2" x14ac:dyDescent="0.25">
      <c r="A166" s="1">
        <v>37011</v>
      </c>
      <c r="B166">
        <f>-4.5</f>
        <v>-4.5</v>
      </c>
    </row>
    <row r="167" spans="1:2" x14ac:dyDescent="0.25">
      <c r="A167" s="1">
        <v>36950</v>
      </c>
      <c r="B167">
        <f>27.8</f>
        <v>27.8</v>
      </c>
    </row>
    <row r="168" spans="1:2" x14ac:dyDescent="0.25">
      <c r="A168" s="1">
        <v>36922</v>
      </c>
      <c r="B168">
        <f>-26.9</f>
        <v>-26.9</v>
      </c>
    </row>
    <row r="169" spans="1:2" x14ac:dyDescent="0.25">
      <c r="A169" s="1">
        <v>36860</v>
      </c>
      <c r="B169">
        <f>-12.2</f>
        <v>-12.2</v>
      </c>
    </row>
    <row r="170" spans="1:2" x14ac:dyDescent="0.25">
      <c r="A170" s="1">
        <v>36830</v>
      </c>
      <c r="B170">
        <f>-4.9</f>
        <v>-4.9000000000000004</v>
      </c>
    </row>
    <row r="171" spans="1:2" x14ac:dyDescent="0.25">
      <c r="A171" s="1">
        <v>36799</v>
      </c>
      <c r="B171">
        <f>-39.1</f>
        <v>-39.1</v>
      </c>
    </row>
    <row r="172" spans="1:2" x14ac:dyDescent="0.25">
      <c r="A172" s="1">
        <v>36769</v>
      </c>
      <c r="B172">
        <f>-12.7</f>
        <v>-12.7</v>
      </c>
    </row>
    <row r="173" spans="1:2" x14ac:dyDescent="0.25">
      <c r="A173" s="1">
        <v>36738</v>
      </c>
      <c r="B173">
        <f>1822.1</f>
        <v>1822.1</v>
      </c>
    </row>
    <row r="174" spans="1:2" x14ac:dyDescent="0.25">
      <c r="A174" s="1">
        <v>36677</v>
      </c>
      <c r="B174">
        <f>25.5</f>
        <v>25.5</v>
      </c>
    </row>
    <row r="175" spans="1:2" x14ac:dyDescent="0.25">
      <c r="A175" s="1">
        <v>36646</v>
      </c>
      <c r="B175">
        <f>-86.5</f>
        <v>-86.5</v>
      </c>
    </row>
    <row r="176" spans="1:2" x14ac:dyDescent="0.25">
      <c r="A176" s="1">
        <v>36585</v>
      </c>
      <c r="B176">
        <f>9.4</f>
        <v>9.4</v>
      </c>
    </row>
    <row r="177" spans="1:2" x14ac:dyDescent="0.25">
      <c r="A177" s="1">
        <v>36556</v>
      </c>
      <c r="B177">
        <f>0.2</f>
        <v>0.2</v>
      </c>
    </row>
    <row r="178" spans="1:2" x14ac:dyDescent="0.25">
      <c r="A178" s="1">
        <v>36525</v>
      </c>
      <c r="B178">
        <f>1814.8</f>
        <v>1814.8</v>
      </c>
    </row>
    <row r="179" spans="1:2" x14ac:dyDescent="0.25">
      <c r="A179" s="1">
        <v>36494</v>
      </c>
      <c r="B179">
        <f>-36.1</f>
        <v>-36.1</v>
      </c>
    </row>
    <row r="180" spans="1:2" x14ac:dyDescent="0.25">
      <c r="A180" s="1">
        <v>36433</v>
      </c>
      <c r="B180">
        <f>-98.2</f>
        <v>-98.2</v>
      </c>
    </row>
    <row r="181" spans="1:2" x14ac:dyDescent="0.25">
      <c r="A181" s="1">
        <v>36403</v>
      </c>
      <c r="B181">
        <f>111.5</f>
        <v>111.5</v>
      </c>
    </row>
    <row r="182" spans="1:2" x14ac:dyDescent="0.25">
      <c r="A182" s="1">
        <v>36341</v>
      </c>
      <c r="B182">
        <f>116.9</f>
        <v>116.9</v>
      </c>
    </row>
    <row r="183" spans="1:2" x14ac:dyDescent="0.25">
      <c r="A183" s="1">
        <v>36311</v>
      </c>
      <c r="B183">
        <f>53</f>
        <v>53</v>
      </c>
    </row>
    <row r="184" spans="1:2" x14ac:dyDescent="0.25">
      <c r="A184" s="1">
        <v>36280</v>
      </c>
      <c r="B184">
        <f>-30.8</f>
        <v>-30.8</v>
      </c>
    </row>
    <row r="185" spans="1:2" x14ac:dyDescent="0.25">
      <c r="A185" s="1">
        <v>36250</v>
      </c>
      <c r="B185">
        <f>-41.2</f>
        <v>-41.2</v>
      </c>
    </row>
    <row r="186" spans="1:2" x14ac:dyDescent="0.25">
      <c r="A186" s="1">
        <v>36219</v>
      </c>
      <c r="B186">
        <f>50.3</f>
        <v>50.3</v>
      </c>
    </row>
    <row r="187" spans="1:2" x14ac:dyDescent="0.25">
      <c r="A187" s="1">
        <v>36191</v>
      </c>
      <c r="B187">
        <f>-75.8</f>
        <v>-75.8</v>
      </c>
    </row>
    <row r="188" spans="1:2" x14ac:dyDescent="0.25">
      <c r="A188" s="1">
        <v>36160</v>
      </c>
      <c r="B188">
        <f>202.7</f>
        <v>202.7</v>
      </c>
    </row>
    <row r="189" spans="1:2" x14ac:dyDescent="0.25">
      <c r="A189" s="1">
        <v>36129</v>
      </c>
      <c r="B189">
        <f>117</f>
        <v>117</v>
      </c>
    </row>
    <row r="190" spans="1:2" x14ac:dyDescent="0.25">
      <c r="A190" s="1">
        <v>36099</v>
      </c>
      <c r="B190">
        <f>248.4</f>
        <v>248.4</v>
      </c>
    </row>
    <row r="191" spans="1:2" x14ac:dyDescent="0.25">
      <c r="A191" s="1">
        <v>36068</v>
      </c>
      <c r="B191">
        <f>1.4</f>
        <v>1.4</v>
      </c>
    </row>
    <row r="192" spans="1:2" x14ac:dyDescent="0.25">
      <c r="A192" s="1">
        <v>36038</v>
      </c>
      <c r="B192">
        <f>-60.5</f>
        <v>-60.5</v>
      </c>
    </row>
    <row r="193" spans="1:2" x14ac:dyDescent="0.25">
      <c r="A193" s="1">
        <v>36007</v>
      </c>
      <c r="B193">
        <f>-12</f>
        <v>-12</v>
      </c>
    </row>
    <row r="194" spans="1:2" x14ac:dyDescent="0.25">
      <c r="A194" s="1">
        <v>35976</v>
      </c>
      <c r="B194">
        <f>78.3</f>
        <v>78.3</v>
      </c>
    </row>
    <row r="195" spans="1:2" x14ac:dyDescent="0.25">
      <c r="A195" s="1">
        <v>35946</v>
      </c>
      <c r="B195">
        <f>-57.1</f>
        <v>-57.1</v>
      </c>
    </row>
    <row r="196" spans="1:2" x14ac:dyDescent="0.25">
      <c r="A196" s="1">
        <v>35915</v>
      </c>
      <c r="B196">
        <f>110.1</f>
        <v>110.1</v>
      </c>
    </row>
    <row r="197" spans="1:2" x14ac:dyDescent="0.25">
      <c r="A197" s="1">
        <v>35885</v>
      </c>
      <c r="B197">
        <f>-71.8</f>
        <v>-71.8</v>
      </c>
    </row>
    <row r="198" spans="1:2" x14ac:dyDescent="0.25">
      <c r="A198" s="1">
        <v>35854</v>
      </c>
      <c r="B198">
        <f>116.9</f>
        <v>116.9</v>
      </c>
    </row>
    <row r="199" spans="1:2" x14ac:dyDescent="0.25">
      <c r="A199" s="1">
        <v>35826</v>
      </c>
      <c r="B199">
        <f>-60.7</f>
        <v>-60.7</v>
      </c>
    </row>
    <row r="200" spans="1:2" x14ac:dyDescent="0.25">
      <c r="A200" s="1">
        <v>35795</v>
      </c>
      <c r="B200">
        <f>12.4</f>
        <v>12.4</v>
      </c>
    </row>
    <row r="201" spans="1:2" x14ac:dyDescent="0.25">
      <c r="A201" s="1">
        <v>35764</v>
      </c>
      <c r="B201">
        <f>0.5</f>
        <v>0.5</v>
      </c>
    </row>
    <row r="202" spans="1:2" x14ac:dyDescent="0.25">
      <c r="A202" s="1">
        <v>35734</v>
      </c>
      <c r="B202">
        <f>-9</f>
        <v>-9</v>
      </c>
    </row>
    <row r="203" spans="1:2" x14ac:dyDescent="0.25">
      <c r="A203" s="1">
        <v>35673</v>
      </c>
      <c r="B203">
        <f>-46.7</f>
        <v>-46.7</v>
      </c>
    </row>
    <row r="204" spans="1:2" x14ac:dyDescent="0.25">
      <c r="A204" s="1">
        <v>35642</v>
      </c>
      <c r="B204">
        <f>-41.4</f>
        <v>-41.4</v>
      </c>
    </row>
    <row r="205" spans="1:2" x14ac:dyDescent="0.25">
      <c r="A205" s="1">
        <v>35581</v>
      </c>
      <c r="B205">
        <f>18.3</f>
        <v>18.3</v>
      </c>
    </row>
    <row r="206" spans="1:2" x14ac:dyDescent="0.25">
      <c r="A206" s="1">
        <v>35550</v>
      </c>
      <c r="B206">
        <f>163.6</f>
        <v>163.6</v>
      </c>
    </row>
    <row r="207" spans="1:2" x14ac:dyDescent="0.25">
      <c r="A207" s="1">
        <v>35520</v>
      </c>
      <c r="B207">
        <f>-63.5</f>
        <v>-63.5</v>
      </c>
    </row>
    <row r="208" spans="1:2" x14ac:dyDescent="0.25">
      <c r="A208" s="1">
        <v>35489</v>
      </c>
      <c r="B208">
        <f>14.6</f>
        <v>14.6</v>
      </c>
    </row>
    <row r="209" spans="1:2" x14ac:dyDescent="0.25">
      <c r="A209" s="1">
        <v>35461</v>
      </c>
      <c r="B209">
        <f>-52.8</f>
        <v>-52.8</v>
      </c>
    </row>
    <row r="210" spans="1:2" x14ac:dyDescent="0.25">
      <c r="A210" s="1">
        <v>35430</v>
      </c>
      <c r="B210">
        <f>-3.1</f>
        <v>-3.1</v>
      </c>
    </row>
    <row r="211" spans="1:2" x14ac:dyDescent="0.25">
      <c r="A211" s="1">
        <v>35399</v>
      </c>
      <c r="B211">
        <f>524.8</f>
        <v>524.79999999999995</v>
      </c>
    </row>
    <row r="212" spans="1:2" x14ac:dyDescent="0.25">
      <c r="A212" s="1">
        <v>35369</v>
      </c>
      <c r="B212">
        <f>55.8</f>
        <v>55.8</v>
      </c>
    </row>
    <row r="213" spans="1:2" x14ac:dyDescent="0.25">
      <c r="A213" s="1">
        <v>35308</v>
      </c>
      <c r="B213">
        <f>-82.2</f>
        <v>-82.2</v>
      </c>
    </row>
    <row r="214" spans="1:2" x14ac:dyDescent="0.25">
      <c r="A214" s="1">
        <v>35277</v>
      </c>
      <c r="B214">
        <f>48.4</f>
        <v>48.4</v>
      </c>
    </row>
    <row r="215" spans="1:2" x14ac:dyDescent="0.25">
      <c r="A215" s="1">
        <v>35216</v>
      </c>
      <c r="B215">
        <f>-20.6</f>
        <v>-20.6</v>
      </c>
    </row>
    <row r="216" spans="1:2" x14ac:dyDescent="0.25">
      <c r="A216" s="1">
        <v>35185</v>
      </c>
      <c r="B216">
        <f>28.2</f>
        <v>28.2</v>
      </c>
    </row>
    <row r="217" spans="1:2" x14ac:dyDescent="0.25">
      <c r="A217" s="1">
        <v>35124</v>
      </c>
      <c r="B217">
        <f>102.3</f>
        <v>102.3</v>
      </c>
    </row>
    <row r="218" spans="1:2" x14ac:dyDescent="0.25">
      <c r="A218" s="1">
        <v>35095</v>
      </c>
      <c r="B218">
        <f>-23.2</f>
        <v>-23.2</v>
      </c>
    </row>
    <row r="219" spans="1:2" x14ac:dyDescent="0.25">
      <c r="A219" s="1">
        <v>35033</v>
      </c>
      <c r="B219">
        <f>-49.6</f>
        <v>-49.6</v>
      </c>
    </row>
    <row r="220" spans="1:2" x14ac:dyDescent="0.25">
      <c r="A220" s="1">
        <v>35003</v>
      </c>
      <c r="B220">
        <f>-59.9</f>
        <v>-59.9</v>
      </c>
    </row>
    <row r="221" spans="1:2" x14ac:dyDescent="0.25">
      <c r="A221" s="1">
        <v>34942</v>
      </c>
      <c r="B221">
        <f>132.7</f>
        <v>132.69999999999999</v>
      </c>
    </row>
    <row r="222" spans="1:2" x14ac:dyDescent="0.25">
      <c r="A222" s="1">
        <v>34911</v>
      </c>
      <c r="B222">
        <f>57.8</f>
        <v>57.8</v>
      </c>
    </row>
    <row r="223" spans="1:2" x14ac:dyDescent="0.25">
      <c r="A223" s="1">
        <v>34850</v>
      </c>
      <c r="B223">
        <f>-58.7</f>
        <v>-58.7</v>
      </c>
    </row>
    <row r="224" spans="1:2" x14ac:dyDescent="0.25">
      <c r="A224" s="1">
        <v>34819</v>
      </c>
      <c r="B224">
        <f>103.7</f>
        <v>103.7</v>
      </c>
    </row>
    <row r="225" spans="1:2" x14ac:dyDescent="0.25">
      <c r="A225" s="1">
        <v>34789</v>
      </c>
      <c r="B225">
        <f>-78.3</f>
        <v>-78.3</v>
      </c>
    </row>
    <row r="226" spans="1:2" x14ac:dyDescent="0.25">
      <c r="A226" s="1">
        <v>34758</v>
      </c>
      <c r="B226">
        <f>483.3</f>
        <v>483.3</v>
      </c>
    </row>
    <row r="227" spans="1:2" x14ac:dyDescent="0.25">
      <c r="A227" s="1">
        <v>34730</v>
      </c>
      <c r="B227">
        <f>162.4</f>
        <v>162.4</v>
      </c>
    </row>
    <row r="228" spans="1:2" x14ac:dyDescent="0.25">
      <c r="A228" s="1">
        <v>34699</v>
      </c>
      <c r="B228">
        <f>-0.6</f>
        <v>-0.6</v>
      </c>
    </row>
    <row r="229" spans="1:2" x14ac:dyDescent="0.25">
      <c r="A229" s="1">
        <v>34668</v>
      </c>
      <c r="B229">
        <f>-62.5</f>
        <v>-62.5</v>
      </c>
    </row>
    <row r="230" spans="1:2" x14ac:dyDescent="0.25">
      <c r="A230" s="1">
        <v>34638</v>
      </c>
      <c r="B230">
        <f>-61.6</f>
        <v>-61.6</v>
      </c>
    </row>
    <row r="231" spans="1:2" x14ac:dyDescent="0.25">
      <c r="A231" s="1">
        <v>34607</v>
      </c>
      <c r="B231">
        <f>-30.3</f>
        <v>-30.3</v>
      </c>
    </row>
    <row r="232" spans="1:2" x14ac:dyDescent="0.25">
      <c r="A232" s="1">
        <v>34577</v>
      </c>
      <c r="B232">
        <f>-40.8</f>
        <v>-40.799999999999997</v>
      </c>
    </row>
    <row r="233" spans="1:2" x14ac:dyDescent="0.25">
      <c r="A233" s="1">
        <v>34515</v>
      </c>
      <c r="B233">
        <f>-35.6</f>
        <v>-35.6</v>
      </c>
    </row>
    <row r="234" spans="1:2" x14ac:dyDescent="0.25">
      <c r="A234" s="1">
        <v>34485</v>
      </c>
      <c r="B234">
        <f>-1.2</f>
        <v>-1.2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Nahayan Minhas</cp:lastModifiedBy>
  <dcterms:created xsi:type="dcterms:W3CDTF">2013-04-03T15:49:21Z</dcterms:created>
  <dcterms:modified xsi:type="dcterms:W3CDTF">2024-03-31T02:05:31Z</dcterms:modified>
</cp:coreProperties>
</file>