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as01\Desktop\Comp Data\Variables Data\US CPI Urban Consumers SA (Seasonally adjusted acc to Bloomberg)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B365" i="2" l="1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<sst xmlns="http://schemas.openxmlformats.org/spreadsheetml/2006/main" count="4" uniqueCount="4">
  <si>
    <t>Date</t>
  </si>
  <si>
    <t>CPI INDX</t>
  </si>
  <si>
    <t>&lt;Index SA&gt;</t>
  </si>
  <si>
    <t>US CPI Urban Consumers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</si>
</sst>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activeCell="D12" sqref="D12"/>
    </sheetView>
  </sheetViews>
  <sheetFormatPr defaultRowHeight="15" x14ac:dyDescent="0.25"/>
  <cols>
    <col min="1" max="1" width="16" bestFit="1" customWidth="1"/>
    <col min="2" max="2" width="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A4" s="1">
        <v>45351</v>
      </c>
      <c r="B4">
        <f>311.1</f>
        <v>311.10000000000002</v>
      </c>
    </row>
    <row r="5" spans="1:2" x14ac:dyDescent="0.25">
      <c r="A5" s="1">
        <v>45322</v>
      </c>
      <c r="B5">
        <f>309.7</f>
        <v>309.7</v>
      </c>
    </row>
    <row r="6" spans="1:2" x14ac:dyDescent="0.25">
      <c r="A6" s="1">
        <v>45291</v>
      </c>
      <c r="B6">
        <f>308.7</f>
        <v>308.7</v>
      </c>
    </row>
    <row r="7" spans="1:2" x14ac:dyDescent="0.25">
      <c r="A7" s="1">
        <v>45260</v>
      </c>
      <c r="B7">
        <f>308</f>
        <v>308</v>
      </c>
    </row>
    <row r="8" spans="1:2" x14ac:dyDescent="0.25">
      <c r="A8" s="1">
        <v>45230</v>
      </c>
      <c r="B8">
        <f>307.5</f>
        <v>307.5</v>
      </c>
    </row>
    <row r="9" spans="1:2" x14ac:dyDescent="0.25">
      <c r="A9" s="1">
        <v>45199</v>
      </c>
      <c r="B9">
        <f>307.3</f>
        <v>307.3</v>
      </c>
    </row>
    <row r="10" spans="1:2" x14ac:dyDescent="0.25">
      <c r="A10" s="1">
        <v>45169</v>
      </c>
      <c r="B10">
        <f>306.2</f>
        <v>306.2</v>
      </c>
    </row>
    <row r="11" spans="1:2" x14ac:dyDescent="0.25">
      <c r="A11" s="1">
        <v>45138</v>
      </c>
      <c r="B11">
        <f>304.6</f>
        <v>304.60000000000002</v>
      </c>
    </row>
    <row r="12" spans="1:2" x14ac:dyDescent="0.25">
      <c r="A12" s="1">
        <v>45107</v>
      </c>
      <c r="B12">
        <f>304</f>
        <v>304</v>
      </c>
    </row>
    <row r="13" spans="1:2" x14ac:dyDescent="0.25">
      <c r="A13" s="1">
        <v>45077</v>
      </c>
      <c r="B13">
        <f>303.4</f>
        <v>303.39999999999998</v>
      </c>
    </row>
    <row r="14" spans="1:2" x14ac:dyDescent="0.25">
      <c r="A14" s="1">
        <v>45046</v>
      </c>
      <c r="B14">
        <f>303</f>
        <v>303</v>
      </c>
    </row>
    <row r="15" spans="1:2" x14ac:dyDescent="0.25">
      <c r="A15" s="1">
        <v>45016</v>
      </c>
      <c r="B15">
        <f>301.7</f>
        <v>301.7</v>
      </c>
    </row>
    <row r="16" spans="1:2" x14ac:dyDescent="0.25">
      <c r="A16" s="1">
        <v>44985</v>
      </c>
      <c r="B16">
        <f>301.5</f>
        <v>301.5</v>
      </c>
    </row>
    <row r="17" spans="1:2" x14ac:dyDescent="0.25">
      <c r="A17" s="1">
        <v>44957</v>
      </c>
      <c r="B17">
        <f>300.4</f>
        <v>300.39999999999998</v>
      </c>
    </row>
    <row r="18" spans="1:2" x14ac:dyDescent="0.25">
      <c r="A18" s="1">
        <v>44926</v>
      </c>
      <c r="B18">
        <f>298.8</f>
        <v>298.8</v>
      </c>
    </row>
    <row r="19" spans="1:2" x14ac:dyDescent="0.25">
      <c r="A19" s="1">
        <v>44895</v>
      </c>
      <c r="B19">
        <f>298.6</f>
        <v>298.60000000000002</v>
      </c>
    </row>
    <row r="20" spans="1:2" x14ac:dyDescent="0.25">
      <c r="A20" s="1">
        <v>44865</v>
      </c>
      <c r="B20">
        <f>297.9</f>
        <v>297.89999999999998</v>
      </c>
    </row>
    <row r="21" spans="1:2" x14ac:dyDescent="0.25">
      <c r="A21" s="1">
        <v>44834</v>
      </c>
      <c r="B21">
        <f>296.3</f>
        <v>296.3</v>
      </c>
    </row>
    <row r="22" spans="1:2" x14ac:dyDescent="0.25">
      <c r="A22" s="1">
        <v>44804</v>
      </c>
      <c r="B22">
        <f>295.2</f>
        <v>295.2</v>
      </c>
    </row>
    <row r="23" spans="1:2" x14ac:dyDescent="0.25">
      <c r="A23" s="1">
        <v>44773</v>
      </c>
      <c r="B23">
        <f>295</f>
        <v>295</v>
      </c>
    </row>
    <row r="24" spans="1:2" x14ac:dyDescent="0.25">
      <c r="A24" s="1">
        <v>44742</v>
      </c>
      <c r="B24">
        <f>295</f>
        <v>295</v>
      </c>
    </row>
    <row r="25" spans="1:2" x14ac:dyDescent="0.25">
      <c r="A25" s="1">
        <v>44712</v>
      </c>
      <c r="B25">
        <f>291.4</f>
        <v>291.39999999999998</v>
      </c>
    </row>
    <row r="26" spans="1:2" x14ac:dyDescent="0.25">
      <c r="A26" s="1">
        <v>44681</v>
      </c>
      <c r="B26">
        <f>288.8</f>
        <v>288.8</v>
      </c>
    </row>
    <row r="27" spans="1:2" x14ac:dyDescent="0.25">
      <c r="A27" s="1">
        <v>44651</v>
      </c>
      <c r="B27">
        <f>287.6</f>
        <v>287.60000000000002</v>
      </c>
    </row>
    <row r="28" spans="1:2" x14ac:dyDescent="0.25">
      <c r="A28" s="1">
        <v>44620</v>
      </c>
      <c r="B28">
        <f>284.5</f>
        <v>284.5</v>
      </c>
    </row>
    <row r="29" spans="1:2" x14ac:dyDescent="0.25">
      <c r="A29" s="1">
        <v>44592</v>
      </c>
      <c r="B29">
        <f>282.4</f>
        <v>282.39999999999998</v>
      </c>
    </row>
    <row r="30" spans="1:2" x14ac:dyDescent="0.25">
      <c r="A30" s="1">
        <v>44561</v>
      </c>
      <c r="B30">
        <f>280.8</f>
        <v>280.8</v>
      </c>
    </row>
    <row r="31" spans="1:2" x14ac:dyDescent="0.25">
      <c r="A31" s="1">
        <v>44530</v>
      </c>
      <c r="B31">
        <f>278.8</f>
        <v>278.8</v>
      </c>
    </row>
    <row r="32" spans="1:2" x14ac:dyDescent="0.25">
      <c r="A32" s="1">
        <v>44500</v>
      </c>
      <c r="B32">
        <f>276.4</f>
        <v>276.39999999999998</v>
      </c>
    </row>
    <row r="33" spans="1:2" x14ac:dyDescent="0.25">
      <c r="A33" s="1">
        <v>44469</v>
      </c>
      <c r="B33">
        <f>273.9</f>
        <v>273.89999999999998</v>
      </c>
    </row>
    <row r="34" spans="1:2" x14ac:dyDescent="0.25">
      <c r="A34" s="1">
        <v>44439</v>
      </c>
      <c r="B34">
        <f>272.8</f>
        <v>272.8</v>
      </c>
    </row>
    <row r="35" spans="1:2" x14ac:dyDescent="0.25">
      <c r="A35" s="1">
        <v>44408</v>
      </c>
      <c r="B35">
        <f>272</f>
        <v>272</v>
      </c>
    </row>
    <row r="36" spans="1:2" x14ac:dyDescent="0.25">
      <c r="A36" s="1">
        <v>44377</v>
      </c>
      <c r="B36">
        <f>270.7</f>
        <v>270.7</v>
      </c>
    </row>
    <row r="37" spans="1:2" x14ac:dyDescent="0.25">
      <c r="A37" s="1">
        <v>44347</v>
      </c>
      <c r="B37">
        <f>268.5</f>
        <v>268.5</v>
      </c>
    </row>
    <row r="38" spans="1:2" x14ac:dyDescent="0.25">
      <c r="A38" s="1">
        <v>44316</v>
      </c>
      <c r="B38">
        <f>266.8</f>
        <v>266.8</v>
      </c>
    </row>
    <row r="39" spans="1:2" x14ac:dyDescent="0.25">
      <c r="A39" s="1">
        <v>44286</v>
      </c>
      <c r="B39">
        <f>264.9</f>
        <v>264.89999999999998</v>
      </c>
    </row>
    <row r="40" spans="1:2" x14ac:dyDescent="0.25">
      <c r="A40" s="1">
        <v>44255</v>
      </c>
      <c r="B40">
        <f>263.6</f>
        <v>263.60000000000002</v>
      </c>
    </row>
    <row r="41" spans="1:2" x14ac:dyDescent="0.25">
      <c r="A41" s="1">
        <v>44227</v>
      </c>
      <c r="B41">
        <f>262.5</f>
        <v>262.5</v>
      </c>
    </row>
    <row r="42" spans="1:2" x14ac:dyDescent="0.25">
      <c r="A42" s="1">
        <v>44196</v>
      </c>
      <c r="B42">
        <f>262</f>
        <v>262</v>
      </c>
    </row>
    <row r="43" spans="1:2" x14ac:dyDescent="0.25">
      <c r="A43" s="1">
        <v>44165</v>
      </c>
      <c r="B43">
        <f>260.9</f>
        <v>260.89999999999998</v>
      </c>
    </row>
    <row r="44" spans="1:2" x14ac:dyDescent="0.25">
      <c r="A44" s="1">
        <v>44135</v>
      </c>
      <c r="B44">
        <f>260.2</f>
        <v>260.2</v>
      </c>
    </row>
    <row r="45" spans="1:2" x14ac:dyDescent="0.25">
      <c r="A45" s="1">
        <v>44104</v>
      </c>
      <c r="B45">
        <f>260</f>
        <v>260</v>
      </c>
    </row>
    <row r="46" spans="1:2" x14ac:dyDescent="0.25">
      <c r="A46" s="1">
        <v>44074</v>
      </c>
      <c r="B46">
        <f>259.4</f>
        <v>259.39999999999998</v>
      </c>
    </row>
    <row r="47" spans="1:2" x14ac:dyDescent="0.25">
      <c r="A47" s="1">
        <v>44043</v>
      </c>
      <c r="B47">
        <f>258.4</f>
        <v>258.39999999999998</v>
      </c>
    </row>
    <row r="48" spans="1:2" x14ac:dyDescent="0.25">
      <c r="A48" s="1">
        <v>44012</v>
      </c>
      <c r="B48">
        <f>257</f>
        <v>257</v>
      </c>
    </row>
    <row r="49" spans="1:2" x14ac:dyDescent="0.25">
      <c r="A49" s="1">
        <v>43982</v>
      </c>
      <c r="B49">
        <f>255.8</f>
        <v>255.8</v>
      </c>
    </row>
    <row r="50" spans="1:2" x14ac:dyDescent="0.25">
      <c r="A50" s="1">
        <v>43951</v>
      </c>
      <c r="B50">
        <f>256.1</f>
        <v>256.10000000000002</v>
      </c>
    </row>
    <row r="51" spans="1:2" x14ac:dyDescent="0.25">
      <c r="A51" s="1">
        <v>43921</v>
      </c>
      <c r="B51">
        <f>258.2</f>
        <v>258.2</v>
      </c>
    </row>
    <row r="52" spans="1:2" x14ac:dyDescent="0.25">
      <c r="A52" s="1">
        <v>43890</v>
      </c>
      <c r="B52">
        <f>259.2</f>
        <v>259.2</v>
      </c>
    </row>
    <row r="53" spans="1:2" x14ac:dyDescent="0.25">
      <c r="A53" s="1">
        <v>43861</v>
      </c>
      <c r="B53">
        <f>258.9</f>
        <v>258.89999999999998</v>
      </c>
    </row>
    <row r="54" spans="1:2" x14ac:dyDescent="0.25">
      <c r="A54" s="1">
        <v>43830</v>
      </c>
      <c r="B54">
        <f>258.6</f>
        <v>258.60000000000002</v>
      </c>
    </row>
    <row r="55" spans="1:2" x14ac:dyDescent="0.25">
      <c r="A55" s="1">
        <v>43799</v>
      </c>
      <c r="B55">
        <f>257.9</f>
        <v>257.89999999999998</v>
      </c>
    </row>
    <row r="56" spans="1:2" x14ac:dyDescent="0.25">
      <c r="A56" s="1">
        <v>43769</v>
      </c>
      <c r="B56">
        <f>257.2</f>
        <v>257.2</v>
      </c>
    </row>
    <row r="57" spans="1:2" x14ac:dyDescent="0.25">
      <c r="A57" s="1">
        <v>43738</v>
      </c>
      <c r="B57">
        <f>256.4</f>
        <v>256.39999999999998</v>
      </c>
    </row>
    <row r="58" spans="1:2" x14ac:dyDescent="0.25">
      <c r="A58" s="1">
        <v>43708</v>
      </c>
      <c r="B58">
        <f>256</f>
        <v>256</v>
      </c>
    </row>
    <row r="59" spans="1:2" x14ac:dyDescent="0.25">
      <c r="A59" s="1">
        <v>43677</v>
      </c>
      <c r="B59">
        <f>255.8</f>
        <v>255.8</v>
      </c>
    </row>
    <row r="60" spans="1:2" x14ac:dyDescent="0.25">
      <c r="A60" s="1">
        <v>43646</v>
      </c>
      <c r="B60">
        <f>255.2</f>
        <v>255.2</v>
      </c>
    </row>
    <row r="61" spans="1:2" x14ac:dyDescent="0.25">
      <c r="A61" s="1">
        <v>43616</v>
      </c>
      <c r="B61">
        <f>255.3</f>
        <v>255.3</v>
      </c>
    </row>
    <row r="62" spans="1:2" x14ac:dyDescent="0.25">
      <c r="A62" s="1">
        <v>43585</v>
      </c>
      <c r="B62">
        <f>255.2</f>
        <v>255.2</v>
      </c>
    </row>
    <row r="63" spans="1:2" x14ac:dyDescent="0.25">
      <c r="A63" s="1">
        <v>43555</v>
      </c>
      <c r="B63">
        <f>254.3</f>
        <v>254.3</v>
      </c>
    </row>
    <row r="64" spans="1:2" x14ac:dyDescent="0.25">
      <c r="A64" s="1">
        <v>43524</v>
      </c>
      <c r="B64">
        <f>253.3</f>
        <v>253.3</v>
      </c>
    </row>
    <row r="65" spans="1:2" x14ac:dyDescent="0.25">
      <c r="A65" s="1">
        <v>43496</v>
      </c>
      <c r="B65">
        <f>252.6</f>
        <v>252.6</v>
      </c>
    </row>
    <row r="66" spans="1:2" x14ac:dyDescent="0.25">
      <c r="A66" s="1">
        <v>43465</v>
      </c>
      <c r="B66">
        <f>252.8</f>
        <v>252.8</v>
      </c>
    </row>
    <row r="67" spans="1:2" x14ac:dyDescent="0.25">
      <c r="A67" s="1">
        <v>43434</v>
      </c>
      <c r="B67">
        <f>252.6</f>
        <v>252.6</v>
      </c>
    </row>
    <row r="68" spans="1:2" x14ac:dyDescent="0.25">
      <c r="A68" s="1">
        <v>43404</v>
      </c>
      <c r="B68">
        <f>252.8</f>
        <v>252.8</v>
      </c>
    </row>
    <row r="69" spans="1:2" x14ac:dyDescent="0.25">
      <c r="A69" s="1">
        <v>43373</v>
      </c>
      <c r="B69">
        <f>252.2</f>
        <v>252.2</v>
      </c>
    </row>
    <row r="70" spans="1:2" x14ac:dyDescent="0.25">
      <c r="A70" s="1">
        <v>43343</v>
      </c>
      <c r="B70">
        <f>251.7</f>
        <v>251.7</v>
      </c>
    </row>
    <row r="71" spans="1:2" x14ac:dyDescent="0.25">
      <c r="A71" s="1">
        <v>43312</v>
      </c>
      <c r="B71">
        <f>251.2</f>
        <v>251.2</v>
      </c>
    </row>
    <row r="72" spans="1:2" x14ac:dyDescent="0.25">
      <c r="A72" s="1">
        <v>43281</v>
      </c>
      <c r="B72">
        <f>251</f>
        <v>251</v>
      </c>
    </row>
    <row r="73" spans="1:2" x14ac:dyDescent="0.25">
      <c r="A73" s="1">
        <v>43251</v>
      </c>
      <c r="B73">
        <f>250.8</f>
        <v>250.8</v>
      </c>
    </row>
    <row r="74" spans="1:2" x14ac:dyDescent="0.25">
      <c r="A74" s="1">
        <v>43220</v>
      </c>
      <c r="B74">
        <f>250.2</f>
        <v>250.2</v>
      </c>
    </row>
    <row r="75" spans="1:2" x14ac:dyDescent="0.25">
      <c r="A75" s="1">
        <v>43190</v>
      </c>
      <c r="B75">
        <f>249.6</f>
        <v>249.6</v>
      </c>
    </row>
    <row r="76" spans="1:2" x14ac:dyDescent="0.25">
      <c r="A76" s="1">
        <v>43159</v>
      </c>
      <c r="B76">
        <f>249.5</f>
        <v>249.5</v>
      </c>
    </row>
    <row r="77" spans="1:2" x14ac:dyDescent="0.25">
      <c r="A77" s="1">
        <v>43131</v>
      </c>
      <c r="B77">
        <f>248.9</f>
        <v>248.9</v>
      </c>
    </row>
    <row r="78" spans="1:2" x14ac:dyDescent="0.25">
      <c r="A78" s="1">
        <v>43100</v>
      </c>
      <c r="B78">
        <f>247.8</f>
        <v>247.8</v>
      </c>
    </row>
    <row r="79" spans="1:2" x14ac:dyDescent="0.25">
      <c r="A79" s="1">
        <v>43069</v>
      </c>
      <c r="B79">
        <f>247.3</f>
        <v>247.3</v>
      </c>
    </row>
    <row r="80" spans="1:2" x14ac:dyDescent="0.25">
      <c r="A80" s="1">
        <v>43039</v>
      </c>
      <c r="B80">
        <f>246.6</f>
        <v>246.6</v>
      </c>
    </row>
    <row r="81" spans="1:2" x14ac:dyDescent="0.25">
      <c r="A81" s="1">
        <v>43008</v>
      </c>
      <c r="B81">
        <f>246.4</f>
        <v>246.4</v>
      </c>
    </row>
    <row r="82" spans="1:2" x14ac:dyDescent="0.25">
      <c r="A82" s="1">
        <v>42978</v>
      </c>
      <c r="B82">
        <f>245.2</f>
        <v>245.2</v>
      </c>
    </row>
    <row r="83" spans="1:2" x14ac:dyDescent="0.25">
      <c r="A83" s="1">
        <v>42947</v>
      </c>
      <c r="B83">
        <f>244.2</f>
        <v>244.2</v>
      </c>
    </row>
    <row r="84" spans="1:2" x14ac:dyDescent="0.25">
      <c r="A84" s="1">
        <v>42916</v>
      </c>
      <c r="B84">
        <f>244.2</f>
        <v>244.2</v>
      </c>
    </row>
    <row r="85" spans="1:2" x14ac:dyDescent="0.25">
      <c r="A85" s="1">
        <v>42886</v>
      </c>
      <c r="B85">
        <f>244</f>
        <v>244</v>
      </c>
    </row>
    <row r="86" spans="1:2" x14ac:dyDescent="0.25">
      <c r="A86" s="1">
        <v>42855</v>
      </c>
      <c r="B86">
        <f>244.2</f>
        <v>244.2</v>
      </c>
    </row>
    <row r="87" spans="1:2" x14ac:dyDescent="0.25">
      <c r="A87" s="1">
        <v>42825</v>
      </c>
      <c r="B87">
        <f>243.9</f>
        <v>243.9</v>
      </c>
    </row>
    <row r="88" spans="1:2" x14ac:dyDescent="0.25">
      <c r="A88" s="1">
        <v>42794</v>
      </c>
      <c r="B88">
        <f>244</f>
        <v>244</v>
      </c>
    </row>
    <row r="89" spans="1:2" x14ac:dyDescent="0.25">
      <c r="A89" s="1">
        <v>42766</v>
      </c>
      <c r="B89">
        <f>243.6</f>
        <v>243.6</v>
      </c>
    </row>
    <row r="90" spans="1:2" x14ac:dyDescent="0.25">
      <c r="A90" s="1">
        <v>42735</v>
      </c>
      <c r="B90">
        <f>242.6</f>
        <v>242.6</v>
      </c>
    </row>
    <row r="91" spans="1:2" x14ac:dyDescent="0.25">
      <c r="A91" s="1">
        <v>42704</v>
      </c>
      <c r="B91">
        <f>242</f>
        <v>242</v>
      </c>
    </row>
    <row r="92" spans="1:2" x14ac:dyDescent="0.25">
      <c r="A92" s="1">
        <v>42674</v>
      </c>
      <c r="B92">
        <f>241.7</f>
        <v>241.7</v>
      </c>
    </row>
    <row r="93" spans="1:2" x14ac:dyDescent="0.25">
      <c r="A93" s="1">
        <v>42643</v>
      </c>
      <c r="B93">
        <f>241.2</f>
        <v>241.2</v>
      </c>
    </row>
    <row r="94" spans="1:2" x14ac:dyDescent="0.25">
      <c r="A94" s="1">
        <v>42613</v>
      </c>
      <c r="B94">
        <f>240.5</f>
        <v>240.5</v>
      </c>
    </row>
    <row r="95" spans="1:2" x14ac:dyDescent="0.25">
      <c r="A95" s="1">
        <v>42582</v>
      </c>
      <c r="B95">
        <f>240.1</f>
        <v>240.1</v>
      </c>
    </row>
    <row r="96" spans="1:2" x14ac:dyDescent="0.25">
      <c r="A96" s="1">
        <v>42551</v>
      </c>
      <c r="B96">
        <f>240.2</f>
        <v>240.2</v>
      </c>
    </row>
    <row r="97" spans="1:2" x14ac:dyDescent="0.25">
      <c r="A97" s="1">
        <v>42521</v>
      </c>
      <c r="B97">
        <f>239.6</f>
        <v>239.6</v>
      </c>
    </row>
    <row r="98" spans="1:2" x14ac:dyDescent="0.25">
      <c r="A98" s="1">
        <v>42490</v>
      </c>
      <c r="B98">
        <f>239</f>
        <v>239</v>
      </c>
    </row>
    <row r="99" spans="1:2" x14ac:dyDescent="0.25">
      <c r="A99" s="1">
        <v>42460</v>
      </c>
      <c r="B99">
        <f>238.1</f>
        <v>238.1</v>
      </c>
    </row>
    <row r="100" spans="1:2" x14ac:dyDescent="0.25">
      <c r="A100" s="1">
        <v>42429</v>
      </c>
      <c r="B100">
        <f>237.3</f>
        <v>237.3</v>
      </c>
    </row>
    <row r="101" spans="1:2" x14ac:dyDescent="0.25">
      <c r="A101" s="1">
        <v>42400</v>
      </c>
      <c r="B101">
        <f>237.7</f>
        <v>237.7</v>
      </c>
    </row>
    <row r="102" spans="1:2" x14ac:dyDescent="0.25">
      <c r="A102" s="1">
        <v>42369</v>
      </c>
      <c r="B102">
        <f>237.8</f>
        <v>237.8</v>
      </c>
    </row>
    <row r="103" spans="1:2" x14ac:dyDescent="0.25">
      <c r="A103" s="1">
        <v>42338</v>
      </c>
      <c r="B103">
        <f>238</f>
        <v>238</v>
      </c>
    </row>
    <row r="104" spans="1:2" x14ac:dyDescent="0.25">
      <c r="A104" s="1">
        <v>42308</v>
      </c>
      <c r="B104">
        <f>237.7</f>
        <v>237.7</v>
      </c>
    </row>
    <row r="105" spans="1:2" x14ac:dyDescent="0.25">
      <c r="A105" s="1">
        <v>42277</v>
      </c>
      <c r="B105">
        <f>237.5</f>
        <v>237.5</v>
      </c>
    </row>
    <row r="106" spans="1:2" x14ac:dyDescent="0.25">
      <c r="A106" s="1">
        <v>42247</v>
      </c>
      <c r="B106">
        <f>238</f>
        <v>238</v>
      </c>
    </row>
    <row r="107" spans="1:2" x14ac:dyDescent="0.25">
      <c r="A107" s="1">
        <v>42216</v>
      </c>
      <c r="B107">
        <f>238</f>
        <v>238</v>
      </c>
    </row>
    <row r="108" spans="1:2" x14ac:dyDescent="0.25">
      <c r="A108" s="1">
        <v>42185</v>
      </c>
      <c r="B108">
        <f>237.7</f>
        <v>237.7</v>
      </c>
    </row>
    <row r="109" spans="1:2" x14ac:dyDescent="0.25">
      <c r="A109" s="1">
        <v>42155</v>
      </c>
      <c r="B109">
        <f>237</f>
        <v>237</v>
      </c>
    </row>
    <row r="110" spans="1:2" x14ac:dyDescent="0.25">
      <c r="A110" s="1">
        <v>42124</v>
      </c>
      <c r="B110">
        <f>236.2</f>
        <v>236.2</v>
      </c>
    </row>
    <row r="111" spans="1:2" x14ac:dyDescent="0.25">
      <c r="A111" s="1">
        <v>42094</v>
      </c>
      <c r="B111">
        <f>236</f>
        <v>236</v>
      </c>
    </row>
    <row r="112" spans="1:2" x14ac:dyDescent="0.25">
      <c r="A112" s="1">
        <v>42063</v>
      </c>
      <c r="B112">
        <f>235.3</f>
        <v>235.3</v>
      </c>
    </row>
    <row r="113" spans="1:2" x14ac:dyDescent="0.25">
      <c r="A113" s="1">
        <v>42035</v>
      </c>
      <c r="B113">
        <f>234.7</f>
        <v>234.7</v>
      </c>
    </row>
    <row r="114" spans="1:2" x14ac:dyDescent="0.25">
      <c r="A114" s="1">
        <v>42004</v>
      </c>
      <c r="B114">
        <f>236.3</f>
        <v>236.3</v>
      </c>
    </row>
    <row r="115" spans="1:2" x14ac:dyDescent="0.25">
      <c r="A115" s="1">
        <v>41973</v>
      </c>
      <c r="B115">
        <f>237</f>
        <v>237</v>
      </c>
    </row>
    <row r="116" spans="1:2" x14ac:dyDescent="0.25">
      <c r="A116" s="1">
        <v>41943</v>
      </c>
      <c r="B116">
        <f>237.4</f>
        <v>237.4</v>
      </c>
    </row>
    <row r="117" spans="1:2" x14ac:dyDescent="0.25">
      <c r="A117" s="1">
        <v>41912</v>
      </c>
      <c r="B117">
        <f>237.5</f>
        <v>237.5</v>
      </c>
    </row>
    <row r="118" spans="1:2" x14ac:dyDescent="0.25">
      <c r="A118" s="1">
        <v>41882</v>
      </c>
      <c r="B118">
        <f>237.5</f>
        <v>237.5</v>
      </c>
    </row>
    <row r="119" spans="1:2" x14ac:dyDescent="0.25">
      <c r="A119" s="1">
        <v>41851</v>
      </c>
      <c r="B119">
        <f>237.5</f>
        <v>237.5</v>
      </c>
    </row>
    <row r="120" spans="1:2" x14ac:dyDescent="0.25">
      <c r="A120" s="1">
        <v>41820</v>
      </c>
      <c r="B120">
        <f>237.2</f>
        <v>237.2</v>
      </c>
    </row>
    <row r="121" spans="1:2" x14ac:dyDescent="0.25">
      <c r="A121" s="1">
        <v>41790</v>
      </c>
      <c r="B121">
        <f>236.9</f>
        <v>236.9</v>
      </c>
    </row>
    <row r="122" spans="1:2" x14ac:dyDescent="0.25">
      <c r="A122" s="1">
        <v>41759</v>
      </c>
      <c r="B122">
        <f>236.5</f>
        <v>236.5</v>
      </c>
    </row>
    <row r="123" spans="1:2" x14ac:dyDescent="0.25">
      <c r="A123" s="1">
        <v>41729</v>
      </c>
      <c r="B123">
        <f>236</f>
        <v>236</v>
      </c>
    </row>
    <row r="124" spans="1:2" x14ac:dyDescent="0.25">
      <c r="A124" s="1">
        <v>41698</v>
      </c>
      <c r="B124">
        <f>235.5</f>
        <v>235.5</v>
      </c>
    </row>
    <row r="125" spans="1:2" x14ac:dyDescent="0.25">
      <c r="A125" s="1">
        <v>41670</v>
      </c>
      <c r="B125">
        <f>235.3</f>
        <v>235.3</v>
      </c>
    </row>
    <row r="126" spans="1:2" x14ac:dyDescent="0.25">
      <c r="A126" s="1">
        <v>41639</v>
      </c>
      <c r="B126">
        <f>234.7</f>
        <v>234.7</v>
      </c>
    </row>
    <row r="127" spans="1:2" x14ac:dyDescent="0.25">
      <c r="A127" s="1">
        <v>41608</v>
      </c>
      <c r="B127">
        <f>234.1</f>
        <v>234.1</v>
      </c>
    </row>
    <row r="128" spans="1:2" x14ac:dyDescent="0.25">
      <c r="A128" s="1">
        <v>41578</v>
      </c>
      <c r="B128">
        <f>233.7</f>
        <v>233.7</v>
      </c>
    </row>
    <row r="129" spans="1:2" x14ac:dyDescent="0.25">
      <c r="A129" s="1">
        <v>41547</v>
      </c>
      <c r="B129">
        <f>233.5</f>
        <v>233.5</v>
      </c>
    </row>
    <row r="130" spans="1:2" x14ac:dyDescent="0.25">
      <c r="A130" s="1">
        <v>41517</v>
      </c>
      <c r="B130">
        <f>233.5</f>
        <v>233.5</v>
      </c>
    </row>
    <row r="131" spans="1:2" x14ac:dyDescent="0.25">
      <c r="A131" s="1">
        <v>41486</v>
      </c>
      <c r="B131">
        <f>232.9</f>
        <v>232.9</v>
      </c>
    </row>
    <row r="132" spans="1:2" x14ac:dyDescent="0.25">
      <c r="A132" s="1">
        <v>41455</v>
      </c>
      <c r="B132">
        <f>232.4</f>
        <v>232.4</v>
      </c>
    </row>
    <row r="133" spans="1:2" x14ac:dyDescent="0.25">
      <c r="A133" s="1">
        <v>41425</v>
      </c>
      <c r="B133">
        <f>231.9</f>
        <v>231.9</v>
      </c>
    </row>
    <row r="134" spans="1:2" x14ac:dyDescent="0.25">
      <c r="A134" s="1">
        <v>41394</v>
      </c>
      <c r="B134">
        <f>231.8</f>
        <v>231.8</v>
      </c>
    </row>
    <row r="135" spans="1:2" x14ac:dyDescent="0.25">
      <c r="A135" s="1">
        <v>41364</v>
      </c>
      <c r="B135">
        <f>232.3</f>
        <v>232.3</v>
      </c>
    </row>
    <row r="136" spans="1:2" x14ac:dyDescent="0.25">
      <c r="A136" s="1">
        <v>41333</v>
      </c>
      <c r="B136">
        <f>232.9</f>
        <v>232.9</v>
      </c>
    </row>
    <row r="137" spans="1:2" x14ac:dyDescent="0.25">
      <c r="A137" s="1">
        <v>41305</v>
      </c>
      <c r="B137">
        <f>231.7</f>
        <v>231.7</v>
      </c>
    </row>
    <row r="138" spans="1:2" x14ac:dyDescent="0.25">
      <c r="A138" s="1">
        <v>41274</v>
      </c>
      <c r="B138">
        <f>231.2</f>
        <v>231.2</v>
      </c>
    </row>
    <row r="139" spans="1:2" x14ac:dyDescent="0.25">
      <c r="A139" s="1">
        <v>41243</v>
      </c>
      <c r="B139">
        <f>231.2</f>
        <v>231.2</v>
      </c>
    </row>
    <row r="140" spans="1:2" x14ac:dyDescent="0.25">
      <c r="A140" s="1">
        <v>41213</v>
      </c>
      <c r="B140">
        <f>231.6</f>
        <v>231.6</v>
      </c>
    </row>
    <row r="141" spans="1:2" x14ac:dyDescent="0.25">
      <c r="A141" s="1">
        <v>41182</v>
      </c>
      <c r="B141">
        <f>231</f>
        <v>231</v>
      </c>
    </row>
    <row r="142" spans="1:2" x14ac:dyDescent="0.25">
      <c r="A142" s="1">
        <v>41152</v>
      </c>
      <c r="B142">
        <f>229.9</f>
        <v>229.9</v>
      </c>
    </row>
    <row r="143" spans="1:2" x14ac:dyDescent="0.25">
      <c r="A143" s="1">
        <v>41121</v>
      </c>
      <c r="B143">
        <f>228.6</f>
        <v>228.6</v>
      </c>
    </row>
    <row r="144" spans="1:2" x14ac:dyDescent="0.25">
      <c r="A144" s="1">
        <v>41090</v>
      </c>
      <c r="B144">
        <f>228.5</f>
        <v>228.5</v>
      </c>
    </row>
    <row r="145" spans="1:2" x14ac:dyDescent="0.25">
      <c r="A145" s="1">
        <v>41060</v>
      </c>
      <c r="B145">
        <f>228.7</f>
        <v>228.7</v>
      </c>
    </row>
    <row r="146" spans="1:2" x14ac:dyDescent="0.25">
      <c r="A146" s="1">
        <v>41029</v>
      </c>
      <c r="B146">
        <f>229.2</f>
        <v>229.2</v>
      </c>
    </row>
    <row r="147" spans="1:2" x14ac:dyDescent="0.25">
      <c r="A147" s="1">
        <v>40999</v>
      </c>
      <c r="B147">
        <f>228.8</f>
        <v>228.8</v>
      </c>
    </row>
    <row r="148" spans="1:2" x14ac:dyDescent="0.25">
      <c r="A148" s="1">
        <v>40968</v>
      </c>
      <c r="B148">
        <f>228.3</f>
        <v>228.3</v>
      </c>
    </row>
    <row r="149" spans="1:2" x14ac:dyDescent="0.25">
      <c r="A149" s="1">
        <v>40939</v>
      </c>
      <c r="B149">
        <f>227.8</f>
        <v>227.8</v>
      </c>
    </row>
    <row r="150" spans="1:2" x14ac:dyDescent="0.25">
      <c r="A150" s="1">
        <v>40908</v>
      </c>
      <c r="B150">
        <f>227.2</f>
        <v>227.2</v>
      </c>
    </row>
    <row r="151" spans="1:2" x14ac:dyDescent="0.25">
      <c r="A151" s="1">
        <v>40877</v>
      </c>
      <c r="B151">
        <f>227.2</f>
        <v>227.2</v>
      </c>
    </row>
    <row r="152" spans="1:2" x14ac:dyDescent="0.25">
      <c r="A152" s="1">
        <v>40847</v>
      </c>
      <c r="B152">
        <f>226.8</f>
        <v>226.8</v>
      </c>
    </row>
    <row r="153" spans="1:2" x14ac:dyDescent="0.25">
      <c r="A153" s="1">
        <v>40816</v>
      </c>
      <c r="B153">
        <f>226.6</f>
        <v>226.6</v>
      </c>
    </row>
    <row r="154" spans="1:2" x14ac:dyDescent="0.25">
      <c r="A154" s="1">
        <v>40786</v>
      </c>
      <c r="B154">
        <f>226.1</f>
        <v>226.1</v>
      </c>
    </row>
    <row r="155" spans="1:2" x14ac:dyDescent="0.25">
      <c r="A155" s="1">
        <v>40755</v>
      </c>
      <c r="B155">
        <f>225.4</f>
        <v>225.4</v>
      </c>
    </row>
    <row r="156" spans="1:2" x14ac:dyDescent="0.25">
      <c r="A156" s="1">
        <v>40724</v>
      </c>
      <c r="B156">
        <f>224.8</f>
        <v>224.8</v>
      </c>
    </row>
    <row r="157" spans="1:2" x14ac:dyDescent="0.25">
      <c r="A157" s="1">
        <v>40694</v>
      </c>
      <c r="B157">
        <f>224.8</f>
        <v>224.8</v>
      </c>
    </row>
    <row r="158" spans="1:2" x14ac:dyDescent="0.25">
      <c r="A158" s="1">
        <v>40663</v>
      </c>
      <c r="B158">
        <f>224.1</f>
        <v>224.1</v>
      </c>
    </row>
    <row r="159" spans="1:2" x14ac:dyDescent="0.25">
      <c r="A159" s="1">
        <v>40633</v>
      </c>
      <c r="B159">
        <f>223</f>
        <v>223</v>
      </c>
    </row>
    <row r="160" spans="1:2" x14ac:dyDescent="0.25">
      <c r="A160" s="1">
        <v>40602</v>
      </c>
      <c r="B160">
        <f>221.9</f>
        <v>221.9</v>
      </c>
    </row>
    <row r="161" spans="1:2" x14ac:dyDescent="0.25">
      <c r="A161" s="1">
        <v>40574</v>
      </c>
      <c r="B161">
        <f>221.2</f>
        <v>221.2</v>
      </c>
    </row>
    <row r="162" spans="1:2" x14ac:dyDescent="0.25">
      <c r="A162" s="1">
        <v>40543</v>
      </c>
      <c r="B162">
        <f>220.5</f>
        <v>220.5</v>
      </c>
    </row>
    <row r="163" spans="1:2" x14ac:dyDescent="0.25">
      <c r="A163" s="1">
        <v>40512</v>
      </c>
      <c r="B163">
        <f>219.6</f>
        <v>219.6</v>
      </c>
    </row>
    <row r="164" spans="1:2" x14ac:dyDescent="0.25">
      <c r="A164" s="1">
        <v>40482</v>
      </c>
      <c r="B164">
        <f>219</f>
        <v>219</v>
      </c>
    </row>
    <row r="165" spans="1:2" x14ac:dyDescent="0.25">
      <c r="A165" s="1">
        <v>40451</v>
      </c>
      <c r="B165">
        <f>218.3</f>
        <v>218.3</v>
      </c>
    </row>
    <row r="166" spans="1:2" x14ac:dyDescent="0.25">
      <c r="A166" s="1">
        <v>40421</v>
      </c>
      <c r="B166">
        <f>217.9</f>
        <v>217.9</v>
      </c>
    </row>
    <row r="167" spans="1:2" x14ac:dyDescent="0.25">
      <c r="A167" s="1">
        <v>40390</v>
      </c>
      <c r="B167">
        <f>217.6</f>
        <v>217.6</v>
      </c>
    </row>
    <row r="168" spans="1:2" x14ac:dyDescent="0.25">
      <c r="A168" s="1">
        <v>40359</v>
      </c>
      <c r="B168">
        <f>217.2</f>
        <v>217.2</v>
      </c>
    </row>
    <row r="169" spans="1:2" x14ac:dyDescent="0.25">
      <c r="A169" s="1">
        <v>40329</v>
      </c>
      <c r="B169">
        <f>217.3</f>
        <v>217.3</v>
      </c>
    </row>
    <row r="170" spans="1:2" x14ac:dyDescent="0.25">
      <c r="A170" s="1">
        <v>40298</v>
      </c>
      <c r="B170">
        <f>217.4</f>
        <v>217.4</v>
      </c>
    </row>
    <row r="171" spans="1:2" x14ac:dyDescent="0.25">
      <c r="A171" s="1">
        <v>40268</v>
      </c>
      <c r="B171">
        <f>217.4</f>
        <v>217.4</v>
      </c>
    </row>
    <row r="172" spans="1:2" x14ac:dyDescent="0.25">
      <c r="A172" s="1">
        <v>40237</v>
      </c>
      <c r="B172">
        <f>217.3</f>
        <v>217.3</v>
      </c>
    </row>
    <row r="173" spans="1:2" x14ac:dyDescent="0.25">
      <c r="A173" s="1">
        <v>40209</v>
      </c>
      <c r="B173">
        <f>217.5</f>
        <v>217.5</v>
      </c>
    </row>
    <row r="174" spans="1:2" x14ac:dyDescent="0.25">
      <c r="A174" s="1">
        <v>40178</v>
      </c>
      <c r="B174">
        <f>217.3</f>
        <v>217.3</v>
      </c>
    </row>
    <row r="175" spans="1:2" x14ac:dyDescent="0.25">
      <c r="A175" s="1">
        <v>40147</v>
      </c>
      <c r="B175">
        <f>217.2</f>
        <v>217.2</v>
      </c>
    </row>
    <row r="176" spans="1:2" x14ac:dyDescent="0.25">
      <c r="A176" s="1">
        <v>40117</v>
      </c>
      <c r="B176">
        <f>216.5</f>
        <v>216.5</v>
      </c>
    </row>
    <row r="177" spans="1:2" x14ac:dyDescent="0.25">
      <c r="A177" s="1">
        <v>40086</v>
      </c>
      <c r="B177">
        <f>215.9</f>
        <v>215.9</v>
      </c>
    </row>
    <row r="178" spans="1:2" x14ac:dyDescent="0.25">
      <c r="A178" s="1">
        <v>40056</v>
      </c>
      <c r="B178">
        <f>215.4</f>
        <v>215.4</v>
      </c>
    </row>
    <row r="179" spans="1:2" x14ac:dyDescent="0.25">
      <c r="A179" s="1">
        <v>40025</v>
      </c>
      <c r="B179">
        <f>214.7</f>
        <v>214.7</v>
      </c>
    </row>
    <row r="180" spans="1:2" x14ac:dyDescent="0.25">
      <c r="A180" s="1">
        <v>39994</v>
      </c>
      <c r="B180">
        <f>214.8</f>
        <v>214.8</v>
      </c>
    </row>
    <row r="181" spans="1:2" x14ac:dyDescent="0.25">
      <c r="A181" s="1">
        <v>39964</v>
      </c>
      <c r="B181">
        <f>213</f>
        <v>213</v>
      </c>
    </row>
    <row r="182" spans="1:2" x14ac:dyDescent="0.25">
      <c r="A182" s="1">
        <v>39933</v>
      </c>
      <c r="B182">
        <f>212.7</f>
        <v>212.7</v>
      </c>
    </row>
    <row r="183" spans="1:2" x14ac:dyDescent="0.25">
      <c r="A183" s="1">
        <v>39903</v>
      </c>
      <c r="B183">
        <f>212.5</f>
        <v>212.5</v>
      </c>
    </row>
    <row r="184" spans="1:2" x14ac:dyDescent="0.25">
      <c r="A184" s="1">
        <v>39872</v>
      </c>
      <c r="B184">
        <f>212.7</f>
        <v>212.7</v>
      </c>
    </row>
    <row r="185" spans="1:2" x14ac:dyDescent="0.25">
      <c r="A185" s="1">
        <v>39844</v>
      </c>
      <c r="B185">
        <f>211.9</f>
        <v>211.9</v>
      </c>
    </row>
    <row r="186" spans="1:2" x14ac:dyDescent="0.25">
      <c r="A186" s="1">
        <v>39813</v>
      </c>
      <c r="B186">
        <f>211.4</f>
        <v>211.4</v>
      </c>
    </row>
    <row r="187" spans="1:2" x14ac:dyDescent="0.25">
      <c r="A187" s="1">
        <v>39782</v>
      </c>
      <c r="B187">
        <f>213.2</f>
        <v>213.2</v>
      </c>
    </row>
    <row r="188" spans="1:2" x14ac:dyDescent="0.25">
      <c r="A188" s="1">
        <v>39752</v>
      </c>
      <c r="B188">
        <f>217</f>
        <v>217</v>
      </c>
    </row>
    <row r="189" spans="1:2" x14ac:dyDescent="0.25">
      <c r="A189" s="1">
        <v>39721</v>
      </c>
      <c r="B189">
        <f>218.9</f>
        <v>218.9</v>
      </c>
    </row>
    <row r="190" spans="1:2" x14ac:dyDescent="0.25">
      <c r="A190" s="1">
        <v>39691</v>
      </c>
      <c r="B190">
        <f>218.7</f>
        <v>218.7</v>
      </c>
    </row>
    <row r="191" spans="1:2" x14ac:dyDescent="0.25">
      <c r="A191" s="1">
        <v>39660</v>
      </c>
      <c r="B191">
        <f>219</f>
        <v>219</v>
      </c>
    </row>
    <row r="192" spans="1:2" x14ac:dyDescent="0.25">
      <c r="A192" s="1">
        <v>39629</v>
      </c>
      <c r="B192">
        <f>217.5</f>
        <v>217.5</v>
      </c>
    </row>
    <row r="193" spans="1:2" x14ac:dyDescent="0.25">
      <c r="A193" s="1">
        <v>39599</v>
      </c>
      <c r="B193">
        <f>215.2</f>
        <v>215.2</v>
      </c>
    </row>
    <row r="194" spans="1:2" x14ac:dyDescent="0.25">
      <c r="A194" s="1">
        <v>39568</v>
      </c>
      <c r="B194">
        <f>213.9</f>
        <v>213.9</v>
      </c>
    </row>
    <row r="195" spans="1:2" x14ac:dyDescent="0.25">
      <c r="A195" s="1">
        <v>39538</v>
      </c>
      <c r="B195">
        <f>213.4</f>
        <v>213.4</v>
      </c>
    </row>
    <row r="196" spans="1:2" x14ac:dyDescent="0.25">
      <c r="A196" s="1">
        <v>39507</v>
      </c>
      <c r="B196">
        <f>212.7</f>
        <v>212.7</v>
      </c>
    </row>
    <row r="197" spans="1:2" x14ac:dyDescent="0.25">
      <c r="A197" s="1">
        <v>39478</v>
      </c>
      <c r="B197">
        <f>212.2</f>
        <v>212.2</v>
      </c>
    </row>
    <row r="198" spans="1:2" x14ac:dyDescent="0.25">
      <c r="A198" s="1">
        <v>39447</v>
      </c>
      <c r="B198">
        <f>211.4</f>
        <v>211.4</v>
      </c>
    </row>
    <row r="199" spans="1:2" x14ac:dyDescent="0.25">
      <c r="A199" s="1">
        <v>39416</v>
      </c>
      <c r="B199">
        <f>210.8</f>
        <v>210.8</v>
      </c>
    </row>
    <row r="200" spans="1:2" x14ac:dyDescent="0.25">
      <c r="A200" s="1">
        <v>39386</v>
      </c>
      <c r="B200">
        <f>209.2</f>
        <v>209.2</v>
      </c>
    </row>
    <row r="201" spans="1:2" x14ac:dyDescent="0.25">
      <c r="A201" s="1">
        <v>39355</v>
      </c>
      <c r="B201">
        <f>208.5</f>
        <v>208.5</v>
      </c>
    </row>
    <row r="202" spans="1:2" x14ac:dyDescent="0.25">
      <c r="A202" s="1">
        <v>39325</v>
      </c>
      <c r="B202">
        <f>207.7</f>
        <v>207.7</v>
      </c>
    </row>
    <row r="203" spans="1:2" x14ac:dyDescent="0.25">
      <c r="A203" s="1">
        <v>39294</v>
      </c>
      <c r="B203">
        <f>207.6</f>
        <v>207.6</v>
      </c>
    </row>
    <row r="204" spans="1:2" x14ac:dyDescent="0.25">
      <c r="A204" s="1">
        <v>39263</v>
      </c>
      <c r="B204">
        <f>207.2</f>
        <v>207.2</v>
      </c>
    </row>
    <row r="205" spans="1:2" x14ac:dyDescent="0.25">
      <c r="A205" s="1">
        <v>39233</v>
      </c>
      <c r="B205">
        <f>206.8</f>
        <v>206.8</v>
      </c>
    </row>
    <row r="206" spans="1:2" x14ac:dyDescent="0.25">
      <c r="A206" s="1">
        <v>39202</v>
      </c>
      <c r="B206">
        <f>205.9</f>
        <v>205.9</v>
      </c>
    </row>
    <row r="207" spans="1:2" x14ac:dyDescent="0.25">
      <c r="A207" s="1">
        <v>39172</v>
      </c>
      <c r="B207">
        <f>205.3</f>
        <v>205.3</v>
      </c>
    </row>
    <row r="208" spans="1:2" x14ac:dyDescent="0.25">
      <c r="A208" s="1">
        <v>39141</v>
      </c>
      <c r="B208">
        <f>204.2</f>
        <v>204.2</v>
      </c>
    </row>
    <row r="209" spans="1:2" x14ac:dyDescent="0.25">
      <c r="A209" s="1">
        <v>39113</v>
      </c>
      <c r="B209">
        <f>203.4</f>
        <v>203.4</v>
      </c>
    </row>
    <row r="210" spans="1:2" x14ac:dyDescent="0.25">
      <c r="A210" s="1">
        <v>39082</v>
      </c>
      <c r="B210">
        <f>203.1</f>
        <v>203.1</v>
      </c>
    </row>
    <row r="211" spans="1:2" x14ac:dyDescent="0.25">
      <c r="A211" s="1">
        <v>39051</v>
      </c>
      <c r="B211">
        <f>202</f>
        <v>202</v>
      </c>
    </row>
    <row r="212" spans="1:2" x14ac:dyDescent="0.25">
      <c r="A212" s="1">
        <v>39021</v>
      </c>
      <c r="B212">
        <f>201.9</f>
        <v>201.9</v>
      </c>
    </row>
    <row r="213" spans="1:2" x14ac:dyDescent="0.25">
      <c r="A213" s="1">
        <v>38990</v>
      </c>
      <c r="B213">
        <f>202.8</f>
        <v>202.8</v>
      </c>
    </row>
    <row r="214" spans="1:2" x14ac:dyDescent="0.25">
      <c r="A214" s="1">
        <v>38960</v>
      </c>
      <c r="B214">
        <f>203.8</f>
        <v>203.8</v>
      </c>
    </row>
    <row r="215" spans="1:2" x14ac:dyDescent="0.25">
      <c r="A215" s="1">
        <v>38929</v>
      </c>
      <c r="B215">
        <f>202.9</f>
        <v>202.9</v>
      </c>
    </row>
    <row r="216" spans="1:2" x14ac:dyDescent="0.25">
      <c r="A216" s="1">
        <v>38898</v>
      </c>
      <c r="B216">
        <f>201.8</f>
        <v>201.8</v>
      </c>
    </row>
    <row r="217" spans="1:2" x14ac:dyDescent="0.25">
      <c r="A217" s="1">
        <v>38868</v>
      </c>
      <c r="B217">
        <f>201.3</f>
        <v>201.3</v>
      </c>
    </row>
    <row r="218" spans="1:2" x14ac:dyDescent="0.25">
      <c r="A218" s="1">
        <v>38837</v>
      </c>
      <c r="B218">
        <f>200.7</f>
        <v>200.7</v>
      </c>
    </row>
    <row r="219" spans="1:2" x14ac:dyDescent="0.25">
      <c r="A219" s="1">
        <v>38807</v>
      </c>
      <c r="B219">
        <f>199.7</f>
        <v>199.7</v>
      </c>
    </row>
    <row r="220" spans="1:2" x14ac:dyDescent="0.25">
      <c r="A220" s="1">
        <v>38776</v>
      </c>
      <c r="B220">
        <f>199.4</f>
        <v>199.4</v>
      </c>
    </row>
    <row r="221" spans="1:2" x14ac:dyDescent="0.25">
      <c r="A221" s="1">
        <v>38748</v>
      </c>
      <c r="B221">
        <f>199.3</f>
        <v>199.3</v>
      </c>
    </row>
    <row r="222" spans="1:2" x14ac:dyDescent="0.25">
      <c r="A222" s="1">
        <v>38717</v>
      </c>
      <c r="B222">
        <f>198.1</f>
        <v>198.1</v>
      </c>
    </row>
    <row r="223" spans="1:2" x14ac:dyDescent="0.25">
      <c r="A223" s="1">
        <v>38686</v>
      </c>
      <c r="B223">
        <f>198.1</f>
        <v>198.1</v>
      </c>
    </row>
    <row r="224" spans="1:2" x14ac:dyDescent="0.25">
      <c r="A224" s="1">
        <v>38656</v>
      </c>
      <c r="B224">
        <f>199.1</f>
        <v>199.1</v>
      </c>
    </row>
    <row r="225" spans="1:2" x14ac:dyDescent="0.25">
      <c r="A225" s="1">
        <v>38625</v>
      </c>
      <c r="B225">
        <f>198.8</f>
        <v>198.8</v>
      </c>
    </row>
    <row r="226" spans="1:2" x14ac:dyDescent="0.25">
      <c r="A226" s="1">
        <v>38595</v>
      </c>
      <c r="B226">
        <f>196.1</f>
        <v>196.1</v>
      </c>
    </row>
    <row r="227" spans="1:2" x14ac:dyDescent="0.25">
      <c r="A227" s="1">
        <v>38564</v>
      </c>
      <c r="B227">
        <f>194.9</f>
        <v>194.9</v>
      </c>
    </row>
    <row r="228" spans="1:2" x14ac:dyDescent="0.25">
      <c r="A228" s="1">
        <v>38533</v>
      </c>
      <c r="B228">
        <f>193.7</f>
        <v>193.7</v>
      </c>
    </row>
    <row r="229" spans="1:2" x14ac:dyDescent="0.25">
      <c r="A229" s="1">
        <v>38503</v>
      </c>
      <c r="B229">
        <f>193.6</f>
        <v>193.6</v>
      </c>
    </row>
    <row r="230" spans="1:2" x14ac:dyDescent="0.25">
      <c r="A230" s="1">
        <v>38472</v>
      </c>
      <c r="B230">
        <f>193.7</f>
        <v>193.7</v>
      </c>
    </row>
    <row r="231" spans="1:2" x14ac:dyDescent="0.25">
      <c r="A231" s="1">
        <v>38442</v>
      </c>
      <c r="B231">
        <f>193.1</f>
        <v>193.1</v>
      </c>
    </row>
    <row r="232" spans="1:2" x14ac:dyDescent="0.25">
      <c r="A232" s="1">
        <v>38411</v>
      </c>
      <c r="B232">
        <f>192.4</f>
        <v>192.4</v>
      </c>
    </row>
    <row r="233" spans="1:2" x14ac:dyDescent="0.25">
      <c r="A233" s="1">
        <v>38383</v>
      </c>
      <c r="B233">
        <f>191.6</f>
        <v>191.6</v>
      </c>
    </row>
    <row r="234" spans="1:2" x14ac:dyDescent="0.25">
      <c r="A234" s="1">
        <v>38352</v>
      </c>
      <c r="B234">
        <f>191.7</f>
        <v>191.7</v>
      </c>
    </row>
    <row r="235" spans="1:2" x14ac:dyDescent="0.25">
      <c r="A235" s="1">
        <v>38321</v>
      </c>
      <c r="B235">
        <f>191.7</f>
        <v>191.7</v>
      </c>
    </row>
    <row r="236" spans="1:2" x14ac:dyDescent="0.25">
      <c r="A236" s="1">
        <v>38291</v>
      </c>
      <c r="B236">
        <f>190.8</f>
        <v>190.8</v>
      </c>
    </row>
    <row r="237" spans="1:2" x14ac:dyDescent="0.25">
      <c r="A237" s="1">
        <v>38260</v>
      </c>
      <c r="B237">
        <f>189.8</f>
        <v>189.8</v>
      </c>
    </row>
    <row r="238" spans="1:2" x14ac:dyDescent="0.25">
      <c r="A238" s="1">
        <v>38230</v>
      </c>
      <c r="B238">
        <f>189.2</f>
        <v>189.2</v>
      </c>
    </row>
    <row r="239" spans="1:2" x14ac:dyDescent="0.25">
      <c r="A239" s="1">
        <v>38199</v>
      </c>
      <c r="B239">
        <f>189.1</f>
        <v>189.1</v>
      </c>
    </row>
    <row r="240" spans="1:2" x14ac:dyDescent="0.25">
      <c r="A240" s="1">
        <v>38168</v>
      </c>
      <c r="B240">
        <f>188.9</f>
        <v>188.9</v>
      </c>
    </row>
    <row r="241" spans="1:2" x14ac:dyDescent="0.25">
      <c r="A241" s="1">
        <v>38138</v>
      </c>
      <c r="B241">
        <f>188.2</f>
        <v>188.2</v>
      </c>
    </row>
    <row r="242" spans="1:2" x14ac:dyDescent="0.25">
      <c r="A242" s="1">
        <v>38107</v>
      </c>
      <c r="B242">
        <f>187.4</f>
        <v>187.4</v>
      </c>
    </row>
    <row r="243" spans="1:2" x14ac:dyDescent="0.25">
      <c r="A243" s="1">
        <v>38077</v>
      </c>
      <c r="B243">
        <f>187.1</f>
        <v>187.1</v>
      </c>
    </row>
    <row r="244" spans="1:2" x14ac:dyDescent="0.25">
      <c r="A244" s="1">
        <v>38046</v>
      </c>
      <c r="B244">
        <f>186.7</f>
        <v>186.7</v>
      </c>
    </row>
    <row r="245" spans="1:2" x14ac:dyDescent="0.25">
      <c r="A245" s="1">
        <v>38017</v>
      </c>
      <c r="B245">
        <f>186.3</f>
        <v>186.3</v>
      </c>
    </row>
    <row r="246" spans="1:2" x14ac:dyDescent="0.25">
      <c r="A246" s="1">
        <v>37986</v>
      </c>
      <c r="B246">
        <f>185.5</f>
        <v>185.5</v>
      </c>
    </row>
    <row r="247" spans="1:2" x14ac:dyDescent="0.25">
      <c r="A247" s="1">
        <v>37955</v>
      </c>
      <c r="B247">
        <f>185</f>
        <v>185</v>
      </c>
    </row>
    <row r="248" spans="1:2" x14ac:dyDescent="0.25">
      <c r="A248" s="1">
        <v>37925</v>
      </c>
      <c r="B248">
        <f>184.9</f>
        <v>184.9</v>
      </c>
    </row>
    <row r="249" spans="1:2" x14ac:dyDescent="0.25">
      <c r="A249" s="1">
        <v>37894</v>
      </c>
      <c r="B249">
        <f>185.1</f>
        <v>185.1</v>
      </c>
    </row>
    <row r="250" spans="1:2" x14ac:dyDescent="0.25">
      <c r="A250" s="1">
        <v>37864</v>
      </c>
      <c r="B250">
        <f>184.5</f>
        <v>184.5</v>
      </c>
    </row>
    <row r="251" spans="1:2" x14ac:dyDescent="0.25">
      <c r="A251" s="1">
        <v>37833</v>
      </c>
      <c r="B251">
        <f>183.7</f>
        <v>183.7</v>
      </c>
    </row>
    <row r="252" spans="1:2" x14ac:dyDescent="0.25">
      <c r="A252" s="1">
        <v>37802</v>
      </c>
      <c r="B252">
        <f>183.1</f>
        <v>183.1</v>
      </c>
    </row>
    <row r="253" spans="1:2" x14ac:dyDescent="0.25">
      <c r="A253" s="1">
        <v>37772</v>
      </c>
      <c r="B253">
        <f>182.9</f>
        <v>182.9</v>
      </c>
    </row>
    <row r="254" spans="1:2" x14ac:dyDescent="0.25">
      <c r="A254" s="1">
        <v>37741</v>
      </c>
      <c r="B254">
        <f>183.2</f>
        <v>183.2</v>
      </c>
    </row>
    <row r="255" spans="1:2" x14ac:dyDescent="0.25">
      <c r="A255" s="1">
        <v>37711</v>
      </c>
      <c r="B255">
        <f>183.9</f>
        <v>183.9</v>
      </c>
    </row>
    <row r="256" spans="1:2" x14ac:dyDescent="0.25">
      <c r="A256" s="1">
        <v>37680</v>
      </c>
      <c r="B256">
        <f>183.6</f>
        <v>183.6</v>
      </c>
    </row>
    <row r="257" spans="1:2" x14ac:dyDescent="0.25">
      <c r="A257" s="1">
        <v>37652</v>
      </c>
      <c r="B257">
        <f>182.6</f>
        <v>182.6</v>
      </c>
    </row>
    <row r="258" spans="1:2" x14ac:dyDescent="0.25">
      <c r="A258" s="1">
        <v>37621</v>
      </c>
      <c r="B258">
        <f>181.8</f>
        <v>181.8</v>
      </c>
    </row>
    <row r="259" spans="1:2" x14ac:dyDescent="0.25">
      <c r="A259" s="1">
        <v>37590</v>
      </c>
      <c r="B259">
        <f>181.5</f>
        <v>181.5</v>
      </c>
    </row>
    <row r="260" spans="1:2" x14ac:dyDescent="0.25">
      <c r="A260" s="1">
        <v>37560</v>
      </c>
      <c r="B260">
        <f>181.2</f>
        <v>181.2</v>
      </c>
    </row>
    <row r="261" spans="1:2" x14ac:dyDescent="0.25">
      <c r="A261" s="1">
        <v>37529</v>
      </c>
      <c r="B261">
        <f>180.8</f>
        <v>180.8</v>
      </c>
    </row>
    <row r="262" spans="1:2" x14ac:dyDescent="0.25">
      <c r="A262" s="1">
        <v>37499</v>
      </c>
      <c r="B262">
        <f>180.5</f>
        <v>180.5</v>
      </c>
    </row>
    <row r="263" spans="1:2" x14ac:dyDescent="0.25">
      <c r="A263" s="1">
        <v>37468</v>
      </c>
      <c r="B263">
        <f>180</f>
        <v>180</v>
      </c>
    </row>
    <row r="264" spans="1:2" x14ac:dyDescent="0.25">
      <c r="A264" s="1">
        <v>37437</v>
      </c>
      <c r="B264">
        <f>179.6</f>
        <v>179.6</v>
      </c>
    </row>
    <row r="265" spans="1:2" x14ac:dyDescent="0.25">
      <c r="A265" s="1">
        <v>37407</v>
      </c>
      <c r="B265">
        <f>179.5</f>
        <v>179.5</v>
      </c>
    </row>
    <row r="266" spans="1:2" x14ac:dyDescent="0.25">
      <c r="A266" s="1">
        <v>37376</v>
      </c>
      <c r="B266">
        <f>179.3</f>
        <v>179.3</v>
      </c>
    </row>
    <row r="267" spans="1:2" x14ac:dyDescent="0.25">
      <c r="A267" s="1">
        <v>37346</v>
      </c>
      <c r="B267">
        <f>178.5</f>
        <v>178.5</v>
      </c>
    </row>
    <row r="268" spans="1:2" x14ac:dyDescent="0.25">
      <c r="A268" s="1">
        <v>37315</v>
      </c>
      <c r="B268">
        <f>178</f>
        <v>178</v>
      </c>
    </row>
    <row r="269" spans="1:2" x14ac:dyDescent="0.25">
      <c r="A269" s="1">
        <v>37287</v>
      </c>
      <c r="B269">
        <f>177.7</f>
        <v>177.7</v>
      </c>
    </row>
    <row r="270" spans="1:2" x14ac:dyDescent="0.25">
      <c r="A270" s="1">
        <v>37256</v>
      </c>
      <c r="B270">
        <f>177.4</f>
        <v>177.4</v>
      </c>
    </row>
    <row r="271" spans="1:2" x14ac:dyDescent="0.25">
      <c r="A271" s="1">
        <v>37225</v>
      </c>
      <c r="B271">
        <f>177.5</f>
        <v>177.5</v>
      </c>
    </row>
    <row r="272" spans="1:2" x14ac:dyDescent="0.25">
      <c r="A272" s="1">
        <v>37195</v>
      </c>
      <c r="B272">
        <f>177.6</f>
        <v>177.6</v>
      </c>
    </row>
    <row r="273" spans="1:2" x14ac:dyDescent="0.25">
      <c r="A273" s="1">
        <v>37164</v>
      </c>
      <c r="B273">
        <f>178.1</f>
        <v>178.1</v>
      </c>
    </row>
    <row r="274" spans="1:2" x14ac:dyDescent="0.25">
      <c r="A274" s="1">
        <v>37134</v>
      </c>
      <c r="B274">
        <f>177.4</f>
        <v>177.4</v>
      </c>
    </row>
    <row r="275" spans="1:2" x14ac:dyDescent="0.25">
      <c r="A275" s="1">
        <v>37103</v>
      </c>
      <c r="B275">
        <f>177.4</f>
        <v>177.4</v>
      </c>
    </row>
    <row r="276" spans="1:2" x14ac:dyDescent="0.25">
      <c r="A276" s="1">
        <v>37072</v>
      </c>
      <c r="B276">
        <f>177.7</f>
        <v>177.7</v>
      </c>
    </row>
    <row r="277" spans="1:2" x14ac:dyDescent="0.25">
      <c r="A277" s="1">
        <v>37042</v>
      </c>
      <c r="B277">
        <f>177.3</f>
        <v>177.3</v>
      </c>
    </row>
    <row r="278" spans="1:2" x14ac:dyDescent="0.25">
      <c r="A278" s="1">
        <v>37011</v>
      </c>
      <c r="B278">
        <f>176.4</f>
        <v>176.4</v>
      </c>
    </row>
    <row r="279" spans="1:2" x14ac:dyDescent="0.25">
      <c r="A279" s="1">
        <v>36981</v>
      </c>
      <c r="B279">
        <f>176.1</f>
        <v>176.1</v>
      </c>
    </row>
    <row r="280" spans="1:2" x14ac:dyDescent="0.25">
      <c r="A280" s="1">
        <v>36950</v>
      </c>
      <c r="B280">
        <f>176</f>
        <v>176</v>
      </c>
    </row>
    <row r="281" spans="1:2" x14ac:dyDescent="0.25">
      <c r="A281" s="1">
        <v>36922</v>
      </c>
      <c r="B281">
        <f>175.6</f>
        <v>175.6</v>
      </c>
    </row>
    <row r="282" spans="1:2" x14ac:dyDescent="0.25">
      <c r="A282" s="1">
        <v>36891</v>
      </c>
      <c r="B282">
        <f>174.6</f>
        <v>174.6</v>
      </c>
    </row>
    <row r="283" spans="1:2" x14ac:dyDescent="0.25">
      <c r="A283" s="1">
        <v>36860</v>
      </c>
      <c r="B283">
        <f>174.2</f>
        <v>174.2</v>
      </c>
    </row>
    <row r="284" spans="1:2" x14ac:dyDescent="0.25">
      <c r="A284" s="1">
        <v>36830</v>
      </c>
      <c r="B284">
        <f>173.9</f>
        <v>173.9</v>
      </c>
    </row>
    <row r="285" spans="1:2" x14ac:dyDescent="0.25">
      <c r="A285" s="1">
        <v>36799</v>
      </c>
      <c r="B285">
        <f>173.6</f>
        <v>173.6</v>
      </c>
    </row>
    <row r="286" spans="1:2" x14ac:dyDescent="0.25">
      <c r="A286" s="1">
        <v>36769</v>
      </c>
      <c r="B286">
        <f>172.7</f>
        <v>172.7</v>
      </c>
    </row>
    <row r="287" spans="1:2" x14ac:dyDescent="0.25">
      <c r="A287" s="1">
        <v>36738</v>
      </c>
      <c r="B287">
        <f>172.7</f>
        <v>172.7</v>
      </c>
    </row>
    <row r="288" spans="1:2" x14ac:dyDescent="0.25">
      <c r="A288" s="1">
        <v>36707</v>
      </c>
      <c r="B288">
        <f>172.2</f>
        <v>172.2</v>
      </c>
    </row>
    <row r="289" spans="1:2" x14ac:dyDescent="0.25">
      <c r="A289" s="1">
        <v>36677</v>
      </c>
      <c r="B289">
        <f>171.2</f>
        <v>171.2</v>
      </c>
    </row>
    <row r="290" spans="1:2" x14ac:dyDescent="0.25">
      <c r="A290" s="1">
        <v>36646</v>
      </c>
      <c r="B290">
        <f>170.9</f>
        <v>170.9</v>
      </c>
    </row>
    <row r="291" spans="1:2" x14ac:dyDescent="0.25">
      <c r="A291" s="1">
        <v>36616</v>
      </c>
      <c r="B291">
        <f>171</f>
        <v>171</v>
      </c>
    </row>
    <row r="292" spans="1:2" x14ac:dyDescent="0.25">
      <c r="A292" s="1">
        <v>36585</v>
      </c>
      <c r="B292">
        <f>170</f>
        <v>170</v>
      </c>
    </row>
    <row r="293" spans="1:2" x14ac:dyDescent="0.25">
      <c r="A293" s="1">
        <v>36556</v>
      </c>
      <c r="B293">
        <f>169.3</f>
        <v>169.3</v>
      </c>
    </row>
    <row r="294" spans="1:2" x14ac:dyDescent="0.25">
      <c r="A294" s="1">
        <v>36525</v>
      </c>
      <c r="B294">
        <f>168.8</f>
        <v>168.8</v>
      </c>
    </row>
    <row r="295" spans="1:2" x14ac:dyDescent="0.25">
      <c r="A295" s="1">
        <v>36494</v>
      </c>
      <c r="B295">
        <f>168.4</f>
        <v>168.4</v>
      </c>
    </row>
    <row r="296" spans="1:2" x14ac:dyDescent="0.25">
      <c r="A296" s="1">
        <v>36464</v>
      </c>
      <c r="B296">
        <f>168.1</f>
        <v>168.1</v>
      </c>
    </row>
    <row r="297" spans="1:2" x14ac:dyDescent="0.25">
      <c r="A297" s="1">
        <v>36433</v>
      </c>
      <c r="B297">
        <f>167.8</f>
        <v>167.8</v>
      </c>
    </row>
    <row r="298" spans="1:2" x14ac:dyDescent="0.25">
      <c r="A298" s="1">
        <v>36403</v>
      </c>
      <c r="B298">
        <f>167.1</f>
        <v>167.1</v>
      </c>
    </row>
    <row r="299" spans="1:2" x14ac:dyDescent="0.25">
      <c r="A299" s="1">
        <v>36372</v>
      </c>
      <c r="B299">
        <f>166.7</f>
        <v>166.7</v>
      </c>
    </row>
    <row r="300" spans="1:2" x14ac:dyDescent="0.25">
      <c r="A300" s="1">
        <v>36341</v>
      </c>
      <c r="B300">
        <f>166</f>
        <v>166</v>
      </c>
    </row>
    <row r="301" spans="1:2" x14ac:dyDescent="0.25">
      <c r="A301" s="1">
        <v>36311</v>
      </c>
      <c r="B301">
        <f>166</f>
        <v>166</v>
      </c>
    </row>
    <row r="302" spans="1:2" x14ac:dyDescent="0.25">
      <c r="A302" s="1">
        <v>36280</v>
      </c>
      <c r="B302">
        <f>165.9</f>
        <v>165.9</v>
      </c>
    </row>
    <row r="303" spans="1:2" x14ac:dyDescent="0.25">
      <c r="A303" s="1">
        <v>36250</v>
      </c>
      <c r="B303">
        <f>164.8</f>
        <v>164.8</v>
      </c>
    </row>
    <row r="304" spans="1:2" x14ac:dyDescent="0.25">
      <c r="A304" s="1">
        <v>36219</v>
      </c>
      <c r="B304">
        <f>164.7</f>
        <v>164.7</v>
      </c>
    </row>
    <row r="305" spans="1:2" x14ac:dyDescent="0.25">
      <c r="A305" s="1">
        <v>36191</v>
      </c>
      <c r="B305">
        <f>164.7</f>
        <v>164.7</v>
      </c>
    </row>
    <row r="306" spans="1:2" x14ac:dyDescent="0.25">
      <c r="A306" s="1">
        <v>36160</v>
      </c>
      <c r="B306">
        <f>164.4</f>
        <v>164.4</v>
      </c>
    </row>
    <row r="307" spans="1:2" x14ac:dyDescent="0.25">
      <c r="A307" s="1">
        <v>36129</v>
      </c>
      <c r="B307">
        <f>164.1</f>
        <v>164.1</v>
      </c>
    </row>
    <row r="308" spans="1:2" x14ac:dyDescent="0.25">
      <c r="A308" s="1">
        <v>36099</v>
      </c>
      <c r="B308">
        <f>163.9</f>
        <v>163.9</v>
      </c>
    </row>
    <row r="309" spans="1:2" x14ac:dyDescent="0.25">
      <c r="A309" s="1">
        <v>36068</v>
      </c>
      <c r="B309">
        <f>163.5</f>
        <v>163.5</v>
      </c>
    </row>
    <row r="310" spans="1:2" x14ac:dyDescent="0.25">
      <c r="A310" s="1">
        <v>36038</v>
      </c>
      <c r="B310">
        <f>163.4</f>
        <v>163.4</v>
      </c>
    </row>
    <row r="311" spans="1:2" x14ac:dyDescent="0.25">
      <c r="A311" s="1">
        <v>36007</v>
      </c>
      <c r="B311">
        <f>163.2</f>
        <v>163.19999999999999</v>
      </c>
    </row>
    <row r="312" spans="1:2" x14ac:dyDescent="0.25">
      <c r="A312" s="1">
        <v>35976</v>
      </c>
      <c r="B312">
        <f>162.8</f>
        <v>162.80000000000001</v>
      </c>
    </row>
    <row r="313" spans="1:2" x14ac:dyDescent="0.25">
      <c r="A313" s="1">
        <v>35946</v>
      </c>
      <c r="B313">
        <f>162.6</f>
        <v>162.6</v>
      </c>
    </row>
    <row r="314" spans="1:2" x14ac:dyDescent="0.25">
      <c r="A314" s="1">
        <v>35915</v>
      </c>
      <c r="B314">
        <f>162.2</f>
        <v>162.19999999999999</v>
      </c>
    </row>
    <row r="315" spans="1:2" x14ac:dyDescent="0.25">
      <c r="A315" s="1">
        <v>35885</v>
      </c>
      <c r="B315">
        <f>162</f>
        <v>162</v>
      </c>
    </row>
    <row r="316" spans="1:2" x14ac:dyDescent="0.25">
      <c r="A316" s="1">
        <v>35854</v>
      </c>
      <c r="B316">
        <f>162</f>
        <v>162</v>
      </c>
    </row>
    <row r="317" spans="1:2" x14ac:dyDescent="0.25">
      <c r="A317" s="1">
        <v>35826</v>
      </c>
      <c r="B317">
        <f>162</f>
        <v>162</v>
      </c>
    </row>
    <row r="318" spans="1:2" x14ac:dyDescent="0.25">
      <c r="A318" s="1">
        <v>35795</v>
      </c>
      <c r="B318">
        <f>161.8</f>
        <v>161.80000000000001</v>
      </c>
    </row>
    <row r="319" spans="1:2" x14ac:dyDescent="0.25">
      <c r="A319" s="1">
        <v>35764</v>
      </c>
      <c r="B319">
        <f>161.7</f>
        <v>161.69999999999999</v>
      </c>
    </row>
    <row r="320" spans="1:2" x14ac:dyDescent="0.25">
      <c r="A320" s="1">
        <v>35734</v>
      </c>
      <c r="B320">
        <f>161.5</f>
        <v>161.5</v>
      </c>
    </row>
    <row r="321" spans="1:2" x14ac:dyDescent="0.25">
      <c r="A321" s="1">
        <v>35703</v>
      </c>
      <c r="B321">
        <f>161.2</f>
        <v>161.19999999999999</v>
      </c>
    </row>
    <row r="322" spans="1:2" x14ac:dyDescent="0.25">
      <c r="A322" s="1">
        <v>35673</v>
      </c>
      <c r="B322">
        <f>160.8</f>
        <v>160.80000000000001</v>
      </c>
    </row>
    <row r="323" spans="1:2" x14ac:dyDescent="0.25">
      <c r="A323" s="1">
        <v>35642</v>
      </c>
      <c r="B323">
        <f>160.4</f>
        <v>160.4</v>
      </c>
    </row>
    <row r="324" spans="1:2" x14ac:dyDescent="0.25">
      <c r="A324" s="1">
        <v>35611</v>
      </c>
      <c r="B324">
        <f>160.2</f>
        <v>160.19999999999999</v>
      </c>
    </row>
    <row r="325" spans="1:2" x14ac:dyDescent="0.25">
      <c r="A325" s="1">
        <v>35581</v>
      </c>
      <c r="B325">
        <f>159.9</f>
        <v>159.9</v>
      </c>
    </row>
    <row r="326" spans="1:2" x14ac:dyDescent="0.25">
      <c r="A326" s="1">
        <v>35550</v>
      </c>
      <c r="B326">
        <f>159.9</f>
        <v>159.9</v>
      </c>
    </row>
    <row r="327" spans="1:2" x14ac:dyDescent="0.25">
      <c r="A327" s="1">
        <v>35520</v>
      </c>
      <c r="B327">
        <f>159.8</f>
        <v>159.80000000000001</v>
      </c>
    </row>
    <row r="328" spans="1:2" x14ac:dyDescent="0.25">
      <c r="A328" s="1">
        <v>35489</v>
      </c>
      <c r="B328">
        <f>159.7</f>
        <v>159.69999999999999</v>
      </c>
    </row>
    <row r="329" spans="1:2" x14ac:dyDescent="0.25">
      <c r="A329" s="1">
        <v>35461</v>
      </c>
      <c r="B329">
        <f>159.4</f>
        <v>159.4</v>
      </c>
    </row>
    <row r="330" spans="1:2" x14ac:dyDescent="0.25">
      <c r="A330" s="1">
        <v>35430</v>
      </c>
      <c r="B330">
        <f>159.1</f>
        <v>159.1</v>
      </c>
    </row>
    <row r="331" spans="1:2" x14ac:dyDescent="0.25">
      <c r="A331" s="1">
        <v>35399</v>
      </c>
      <c r="B331">
        <f>158.7</f>
        <v>158.69999999999999</v>
      </c>
    </row>
    <row r="332" spans="1:2" x14ac:dyDescent="0.25">
      <c r="A332" s="1">
        <v>35369</v>
      </c>
      <c r="B332">
        <f>158.2</f>
        <v>158.19999999999999</v>
      </c>
    </row>
    <row r="333" spans="1:2" x14ac:dyDescent="0.25">
      <c r="A333" s="1">
        <v>35338</v>
      </c>
      <c r="B333">
        <f>157.7</f>
        <v>157.69999999999999</v>
      </c>
    </row>
    <row r="334" spans="1:2" x14ac:dyDescent="0.25">
      <c r="A334" s="1">
        <v>35308</v>
      </c>
      <c r="B334">
        <f>157.2</f>
        <v>157.19999999999999</v>
      </c>
    </row>
    <row r="335" spans="1:2" x14ac:dyDescent="0.25">
      <c r="A335" s="1">
        <v>35277</v>
      </c>
      <c r="B335">
        <f>157</f>
        <v>157</v>
      </c>
    </row>
    <row r="336" spans="1:2" x14ac:dyDescent="0.25">
      <c r="A336" s="1">
        <v>35246</v>
      </c>
      <c r="B336">
        <f>156.7</f>
        <v>156.69999999999999</v>
      </c>
    </row>
    <row r="337" spans="1:2" x14ac:dyDescent="0.25">
      <c r="A337" s="1">
        <v>35216</v>
      </c>
      <c r="B337">
        <f>156.4</f>
        <v>156.4</v>
      </c>
    </row>
    <row r="338" spans="1:2" x14ac:dyDescent="0.25">
      <c r="A338" s="1">
        <v>35185</v>
      </c>
      <c r="B338">
        <f>156.1</f>
        <v>156.1</v>
      </c>
    </row>
    <row r="339" spans="1:2" x14ac:dyDescent="0.25">
      <c r="A339" s="1">
        <v>35155</v>
      </c>
      <c r="B339">
        <f>155.5</f>
        <v>155.5</v>
      </c>
    </row>
    <row r="340" spans="1:2" x14ac:dyDescent="0.25">
      <c r="A340" s="1">
        <v>35124</v>
      </c>
      <c r="B340">
        <f>155</f>
        <v>155</v>
      </c>
    </row>
    <row r="341" spans="1:2" x14ac:dyDescent="0.25">
      <c r="A341" s="1">
        <v>35095</v>
      </c>
      <c r="B341">
        <f>154.7</f>
        <v>154.69999999999999</v>
      </c>
    </row>
    <row r="342" spans="1:2" x14ac:dyDescent="0.25">
      <c r="A342" s="1">
        <v>35064</v>
      </c>
      <c r="B342">
        <f>153.9</f>
        <v>153.9</v>
      </c>
    </row>
    <row r="343" spans="1:2" x14ac:dyDescent="0.25">
      <c r="A343" s="1">
        <v>35033</v>
      </c>
      <c r="B343">
        <f>153.7</f>
        <v>153.69999999999999</v>
      </c>
    </row>
    <row r="344" spans="1:2" x14ac:dyDescent="0.25">
      <c r="A344" s="1">
        <v>35003</v>
      </c>
      <c r="B344">
        <f>153.5</f>
        <v>153.5</v>
      </c>
    </row>
    <row r="345" spans="1:2" x14ac:dyDescent="0.25">
      <c r="A345" s="1">
        <v>34972</v>
      </c>
      <c r="B345">
        <f>153.1</f>
        <v>153.1</v>
      </c>
    </row>
    <row r="346" spans="1:2" x14ac:dyDescent="0.25">
      <c r="A346" s="1">
        <v>34942</v>
      </c>
      <c r="B346">
        <f>152.9</f>
        <v>152.9</v>
      </c>
    </row>
    <row r="347" spans="1:2" x14ac:dyDescent="0.25">
      <c r="A347" s="1">
        <v>34911</v>
      </c>
      <c r="B347">
        <f>152.6</f>
        <v>152.6</v>
      </c>
    </row>
    <row r="348" spans="1:2" x14ac:dyDescent="0.25">
      <c r="A348" s="1">
        <v>34880</v>
      </c>
      <c r="B348">
        <f>152.4</f>
        <v>152.4</v>
      </c>
    </row>
    <row r="349" spans="1:2" x14ac:dyDescent="0.25">
      <c r="A349" s="1">
        <v>34850</v>
      </c>
      <c r="B349">
        <f>152.1</f>
        <v>152.1</v>
      </c>
    </row>
    <row r="350" spans="1:2" x14ac:dyDescent="0.25">
      <c r="A350" s="1">
        <v>34819</v>
      </c>
      <c r="B350">
        <f>151.8</f>
        <v>151.80000000000001</v>
      </c>
    </row>
    <row r="351" spans="1:2" x14ac:dyDescent="0.25">
      <c r="A351" s="1">
        <v>34789</v>
      </c>
      <c r="B351">
        <f>151.2</f>
        <v>151.19999999999999</v>
      </c>
    </row>
    <row r="352" spans="1:2" x14ac:dyDescent="0.25">
      <c r="A352" s="1">
        <v>34758</v>
      </c>
      <c r="B352">
        <f>150.9</f>
        <v>150.9</v>
      </c>
    </row>
    <row r="353" spans="1:2" x14ac:dyDescent="0.25">
      <c r="A353" s="1">
        <v>34730</v>
      </c>
      <c r="B353">
        <f>150.5</f>
        <v>150.5</v>
      </c>
    </row>
    <row r="354" spans="1:2" x14ac:dyDescent="0.25">
      <c r="A354" s="1">
        <v>34699</v>
      </c>
      <c r="B354">
        <f>150.1</f>
        <v>150.1</v>
      </c>
    </row>
    <row r="355" spans="1:2" x14ac:dyDescent="0.25">
      <c r="A355" s="1">
        <v>34668</v>
      </c>
      <c r="B355">
        <f>149.8</f>
        <v>149.80000000000001</v>
      </c>
    </row>
    <row r="356" spans="1:2" x14ac:dyDescent="0.25">
      <c r="A356" s="1">
        <v>34638</v>
      </c>
      <c r="B356">
        <f>149.4</f>
        <v>149.4</v>
      </c>
    </row>
    <row r="357" spans="1:2" x14ac:dyDescent="0.25">
      <c r="A357" s="1">
        <v>34607</v>
      </c>
      <c r="B357">
        <f>149.3</f>
        <v>149.30000000000001</v>
      </c>
    </row>
    <row r="358" spans="1:2" x14ac:dyDescent="0.25">
      <c r="A358" s="1">
        <v>34577</v>
      </c>
      <c r="B358">
        <f>149</f>
        <v>149</v>
      </c>
    </row>
    <row r="359" spans="1:2" x14ac:dyDescent="0.25">
      <c r="A359" s="1">
        <v>34546</v>
      </c>
      <c r="B359">
        <f>148.4</f>
        <v>148.4</v>
      </c>
    </row>
    <row r="360" spans="1:2" x14ac:dyDescent="0.25">
      <c r="A360" s="1">
        <v>34515</v>
      </c>
      <c r="B360">
        <f>147.9</f>
        <v>147.9</v>
      </c>
    </row>
    <row r="361" spans="1:2" x14ac:dyDescent="0.25">
      <c r="A361" s="1">
        <v>34485</v>
      </c>
      <c r="B361">
        <f>147.5</f>
        <v>147.5</v>
      </c>
    </row>
    <row r="362" spans="1:2" x14ac:dyDescent="0.25">
      <c r="A362" s="1">
        <v>34454</v>
      </c>
      <c r="B362">
        <f>147.2</f>
        <v>147.19999999999999</v>
      </c>
    </row>
    <row r="363" spans="1:2" x14ac:dyDescent="0.25">
      <c r="A363" s="1">
        <v>34424</v>
      </c>
      <c r="B363">
        <f>147.1</f>
        <v>147.1</v>
      </c>
    </row>
    <row r="364" spans="1:2" x14ac:dyDescent="0.25">
      <c r="A364" s="1">
        <v>34393</v>
      </c>
      <c r="B364">
        <f>146.7</f>
        <v>146.69999999999999</v>
      </c>
    </row>
    <row r="365" spans="1:2" x14ac:dyDescent="0.25">
      <c r="A365" s="1">
        <v>34365</v>
      </c>
      <c r="B365">
        <f>146.3</f>
        <v>146.30000000000001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Nahayan Minhas</cp:lastModifiedBy>
  <dcterms:created xsi:type="dcterms:W3CDTF">2013-04-03T15:49:21Z</dcterms:created>
  <dcterms:modified xsi:type="dcterms:W3CDTF">2024-03-31T03:45:57Z</dcterms:modified>
</cp:coreProperties>
</file>