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git\devops\operations\dev\amtek_1708\excels\"/>
    </mc:Choice>
  </mc:AlternateContent>
  <bookViews>
    <workbookView xWindow="0" yWindow="0" windowWidth="19320" windowHeight="11640" tabRatio="708" activeTab="2" xr2:uid="{00000000-000D-0000-FFFF-FFFF00000000}"/>
  </bookViews>
  <sheets>
    <sheet name="Process SOP _old" sheetId="1" r:id="rId1"/>
    <sheet name="Data" sheetId="2" r:id="rId2"/>
    <sheet name="Process SOP" sheetId="3" r:id="rId3"/>
  </sheets>
  <definedNames>
    <definedName name="_xlnm._FilterDatabase" localSheetId="0" hidden="1">'Process SOP _old'!$A$1:$P$22</definedName>
    <definedName name="_xlnm.Print_Area" localSheetId="0">'Process SOP _old'!$A$1:$P$22</definedName>
  </definedNames>
  <calcPr calcId="171027"/>
</workbook>
</file>

<file path=xl/calcChain.xml><?xml version="1.0" encoding="utf-8"?>
<calcChain xmlns="http://schemas.openxmlformats.org/spreadsheetml/2006/main">
  <c r="L5" i="3" l="1"/>
  <c r="G5" i="3"/>
  <c r="A5" i="3"/>
  <c r="O5" i="3"/>
  <c r="O22" i="3"/>
  <c r="J22" i="3"/>
  <c r="K22" i="3" s="1"/>
  <c r="G22" i="3"/>
  <c r="A22" i="3"/>
  <c r="O21" i="3"/>
  <c r="J21" i="3"/>
  <c r="K21" i="3" s="1"/>
  <c r="G21" i="3"/>
  <c r="A21" i="3"/>
  <c r="O20" i="3"/>
  <c r="J20" i="3"/>
  <c r="K20" i="3" s="1"/>
  <c r="G20" i="3"/>
  <c r="A20" i="3"/>
  <c r="O19" i="3"/>
  <c r="J19" i="3"/>
  <c r="K19" i="3" s="1"/>
  <c r="G19" i="3"/>
  <c r="A19" i="3"/>
  <c r="O18" i="3"/>
  <c r="J18" i="3"/>
  <c r="K18" i="3" s="1"/>
  <c r="G18" i="3"/>
  <c r="A18" i="3"/>
  <c r="O17" i="3"/>
  <c r="J17" i="3"/>
  <c r="K17" i="3" s="1"/>
  <c r="G17" i="3"/>
  <c r="A17" i="3"/>
  <c r="O16" i="3"/>
  <c r="J16" i="3"/>
  <c r="K16" i="3" s="1"/>
  <c r="G16" i="3"/>
  <c r="A16" i="3"/>
  <c r="O15" i="3"/>
  <c r="J15" i="3"/>
  <c r="K15" i="3" s="1"/>
  <c r="G15" i="3"/>
  <c r="A15" i="3"/>
  <c r="O14" i="3"/>
  <c r="J14" i="3"/>
  <c r="K14" i="3" s="1"/>
  <c r="G14" i="3"/>
  <c r="A14" i="3"/>
  <c r="O13" i="3"/>
  <c r="J13" i="3"/>
  <c r="K13" i="3" s="1"/>
  <c r="G13" i="3"/>
  <c r="A13" i="3"/>
  <c r="O12" i="3"/>
  <c r="J12" i="3"/>
  <c r="K12" i="3" s="1"/>
  <c r="G12" i="3"/>
  <c r="A12" i="3"/>
  <c r="O11" i="3"/>
  <c r="J11" i="3"/>
  <c r="K11" i="3" s="1"/>
  <c r="G11" i="3"/>
  <c r="A11" i="3"/>
  <c r="O10" i="3"/>
  <c r="J10" i="3"/>
  <c r="K10" i="3" s="1"/>
  <c r="G10" i="3"/>
  <c r="A10" i="3"/>
  <c r="O9" i="3"/>
  <c r="J9" i="3"/>
  <c r="K9" i="3" s="1"/>
  <c r="G9" i="3"/>
  <c r="A9" i="3"/>
  <c r="O8" i="3"/>
  <c r="J8" i="3"/>
  <c r="K8" i="3" s="1"/>
  <c r="G8" i="3"/>
  <c r="A8" i="3"/>
  <c r="O7" i="3"/>
  <c r="L7" i="3"/>
  <c r="J7" i="3"/>
  <c r="K7" i="3" s="1"/>
  <c r="G7" i="3"/>
  <c r="A7" i="3"/>
  <c r="O6" i="3"/>
  <c r="L6" i="3"/>
  <c r="K6" i="3"/>
  <c r="G6" i="3"/>
  <c r="A6" i="3"/>
  <c r="K5" i="3"/>
  <c r="J2" i="3"/>
  <c r="L5" i="1" l="1"/>
  <c r="J7" i="1"/>
  <c r="L7" i="1" l="1"/>
  <c r="L6" i="1"/>
  <c r="K6" i="1" l="1"/>
  <c r="K5" i="1"/>
  <c r="Y18" i="2" l="1"/>
  <c r="K7" i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3" i="2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5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5" i="1"/>
  <c r="AH8" i="2" l="1"/>
  <c r="AK3" i="2"/>
  <c r="AI3" i="2"/>
  <c r="AG3" i="2"/>
  <c r="AB5" i="2"/>
  <c r="W5" i="2"/>
  <c r="X5" i="2" s="1"/>
  <c r="AB4" i="2"/>
  <c r="W4" i="2"/>
  <c r="X4" i="2" s="1"/>
  <c r="AB3" i="2"/>
  <c r="W3" i="2"/>
  <c r="X3" i="2" s="1"/>
  <c r="AJ3" i="2" l="1"/>
  <c r="AL3" i="2" s="1"/>
  <c r="X18" i="2"/>
  <c r="X19" i="2" s="1"/>
  <c r="AE8" i="2" s="1"/>
  <c r="AG8" i="2" s="1"/>
  <c r="AB18" i="2"/>
  <c r="X20" i="2" s="1"/>
  <c r="AJ8" i="2" l="1"/>
  <c r="AI8" i="2"/>
  <c r="J2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H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200L/桶</t>
        </r>
      </text>
    </comment>
  </commentList>
</comments>
</file>

<file path=xl/sharedStrings.xml><?xml version="1.0" encoding="utf-8"?>
<sst xmlns="http://schemas.openxmlformats.org/spreadsheetml/2006/main" count="358" uniqueCount="284">
  <si>
    <t>Process Cost / SOP</t>
  </si>
  <si>
    <t>SEC/Qutoation Number:</t>
  </si>
  <si>
    <t>No
序号</t>
  </si>
  <si>
    <t>Part No
零件名称</t>
    <phoneticPr fontId="0" type="noConversion"/>
  </si>
  <si>
    <t>Process Allocation
加工工序</t>
  </si>
  <si>
    <t>MachineType
加工设备</t>
  </si>
  <si>
    <t>Efficiency（%）
生产效率</t>
  </si>
  <si>
    <t>Cycle Time (s/Pcs)
循环工作时间</t>
  </si>
  <si>
    <t>Overheads
管理费用</t>
  </si>
  <si>
    <t>Sub material Cost
耗材费用</t>
  </si>
  <si>
    <t>Tooling &amp; Fixture Cost
模具及装夹费用</t>
  </si>
  <si>
    <t>Remarks
备注</t>
  </si>
  <si>
    <t>Attachment
附图</t>
  </si>
  <si>
    <t>Part Cost
组装零件费用</t>
  </si>
  <si>
    <t>Process</t>
  </si>
  <si>
    <t>Sales</t>
  </si>
  <si>
    <t>Engineering</t>
  </si>
  <si>
    <t>headcount</t>
  </si>
  <si>
    <t>MAG welding</t>
  </si>
  <si>
    <t>ZhuXun</t>
  </si>
  <si>
    <t>Operator</t>
  </si>
  <si>
    <t>Ketty Wang</t>
  </si>
  <si>
    <t>Line Leader</t>
  </si>
  <si>
    <t>Spot welding</t>
  </si>
  <si>
    <t>QC Inspector</t>
  </si>
  <si>
    <t>May Shen</t>
  </si>
  <si>
    <t>Packer</t>
  </si>
  <si>
    <t>Staking</t>
  </si>
  <si>
    <t>Shao Yan</t>
  </si>
  <si>
    <t>Wan Ganggang</t>
  </si>
  <si>
    <t>Supervisor</t>
  </si>
  <si>
    <t>Tox</t>
  </si>
  <si>
    <t>Gao Wenqing</t>
  </si>
  <si>
    <t>antirust worker</t>
  </si>
  <si>
    <t>riveting</t>
  </si>
  <si>
    <t>May</t>
  </si>
  <si>
    <t>inspector</t>
  </si>
  <si>
    <t>laser welding</t>
  </si>
  <si>
    <t>Mingo</t>
  </si>
  <si>
    <t>Assembly</t>
  </si>
  <si>
    <t>Jacky Li</t>
  </si>
  <si>
    <t>Gong Lekai</t>
  </si>
  <si>
    <t>incising</t>
  </si>
  <si>
    <t>Liu Xiaojian</t>
  </si>
  <si>
    <t>degreasing and dippng oil</t>
  </si>
  <si>
    <t>Anny Yao</t>
  </si>
  <si>
    <t xml:space="preserve">degreasing </t>
  </si>
  <si>
    <t>全检外观、螺纹</t>
  </si>
  <si>
    <t>Xia meihua</t>
  </si>
  <si>
    <t>Bond</t>
  </si>
  <si>
    <t>laser marking</t>
  </si>
  <si>
    <t>Nick Gong</t>
  </si>
  <si>
    <t>Data
数据</t>
    <phoneticPr fontId="0" type="noConversion"/>
  </si>
  <si>
    <t>currency</t>
    <phoneticPr fontId="13" type="noConversion"/>
  </si>
  <si>
    <t>USD</t>
    <phoneticPr fontId="13" type="noConversion"/>
  </si>
  <si>
    <t>RMB</t>
    <phoneticPr fontId="13" type="noConversion"/>
  </si>
  <si>
    <t>准备人员 Prepared by</t>
    <phoneticPr fontId="13" type="noConversion"/>
  </si>
  <si>
    <t>销售人员 Sales Rep</t>
    <phoneticPr fontId="13" type="noConversion"/>
  </si>
  <si>
    <t>推动人员 Process by</t>
    <phoneticPr fontId="13" type="noConversion"/>
  </si>
  <si>
    <t>批准人员 Approved by</t>
    <phoneticPr fontId="13" type="noConversion"/>
  </si>
  <si>
    <t>钻铣中心 VMC-510</t>
  </si>
  <si>
    <t>CNC电脑车床 CK250×500B</t>
  </si>
  <si>
    <t>CNC数控机床 TC-312N</t>
  </si>
  <si>
    <t>数控铣床 YHM600</t>
  </si>
  <si>
    <t>数控车床 LU15-2SC</t>
  </si>
  <si>
    <t>NO.</t>
    <phoneticPr fontId="18" type="noConversion"/>
  </si>
  <si>
    <t>工序名称</t>
    <phoneticPr fontId="18" type="noConversion"/>
  </si>
  <si>
    <t>刀号</t>
    <phoneticPr fontId="18" type="noConversion"/>
  </si>
  <si>
    <t>刀具</t>
    <phoneticPr fontId="18" type="noConversion"/>
  </si>
  <si>
    <t>加工次数</t>
    <phoneticPr fontId="18" type="noConversion"/>
  </si>
  <si>
    <t>加工（刀具）直径</t>
    <phoneticPr fontId="18" type="noConversion"/>
  </si>
  <si>
    <t>转速</t>
    <phoneticPr fontId="18" type="noConversion"/>
  </si>
  <si>
    <t>进给量</t>
    <phoneticPr fontId="18" type="noConversion"/>
  </si>
  <si>
    <t>加工行程</t>
    <phoneticPr fontId="18" type="noConversion"/>
  </si>
  <si>
    <t>换刀时间</t>
    <phoneticPr fontId="18" type="noConversion"/>
  </si>
  <si>
    <r>
      <t>G</t>
    </r>
    <r>
      <rPr>
        <sz val="11"/>
        <color theme="1"/>
        <rFont val="Calibri"/>
        <family val="2"/>
        <charset val="134"/>
        <scheme val="minor"/>
      </rPr>
      <t>00时间</t>
    </r>
    <phoneticPr fontId="18" type="noConversion"/>
  </si>
  <si>
    <t>加工时间</t>
    <phoneticPr fontId="18" type="noConversion"/>
  </si>
  <si>
    <t>设备时间合计</t>
    <phoneticPr fontId="18" type="noConversion"/>
  </si>
  <si>
    <t>装夹时间</t>
    <phoneticPr fontId="18" type="noConversion"/>
  </si>
  <si>
    <t>刀具价格</t>
    <phoneticPr fontId="18" type="noConversion"/>
  </si>
  <si>
    <t>刀具寿命</t>
    <phoneticPr fontId="18" type="noConversion"/>
  </si>
  <si>
    <t>刀具耗用　　　　（价格／寿命）</t>
    <phoneticPr fontId="18" type="noConversion"/>
  </si>
  <si>
    <t>mm</t>
    <phoneticPr fontId="18" type="noConversion"/>
  </si>
  <si>
    <t>rpm</t>
    <phoneticPr fontId="18" type="noConversion"/>
  </si>
  <si>
    <t>mm/ rev</t>
    <phoneticPr fontId="18" type="noConversion"/>
  </si>
  <si>
    <t>sec</t>
    <phoneticPr fontId="18" type="noConversion"/>
  </si>
  <si>
    <t>rmb</t>
    <phoneticPr fontId="18" type="noConversion"/>
  </si>
  <si>
    <t>pcs</t>
    <phoneticPr fontId="18" type="noConversion"/>
  </si>
  <si>
    <t>车削端面</t>
    <phoneticPr fontId="18" type="noConversion"/>
  </si>
  <si>
    <t>T01</t>
    <phoneticPr fontId="18" type="noConversion"/>
  </si>
  <si>
    <t>端面车刀</t>
    <phoneticPr fontId="18" type="noConversion"/>
  </si>
  <si>
    <t>车削内孔</t>
    <phoneticPr fontId="18" type="noConversion"/>
  </si>
  <si>
    <t>T02</t>
  </si>
  <si>
    <t>内孔车刀</t>
    <phoneticPr fontId="18" type="noConversion"/>
  </si>
  <si>
    <t>倒角</t>
    <phoneticPr fontId="18" type="noConversion"/>
  </si>
  <si>
    <t>T03</t>
  </si>
  <si>
    <t>钩刀</t>
    <phoneticPr fontId="18" type="noConversion"/>
  </si>
  <si>
    <t>合计</t>
    <phoneticPr fontId="18" type="noConversion"/>
  </si>
  <si>
    <t>加工周期</t>
    <phoneticPr fontId="18" type="noConversion"/>
  </si>
  <si>
    <t>刀具费用</t>
    <phoneticPr fontId="18" type="noConversion"/>
  </si>
  <si>
    <r>
      <rPr>
        <b/>
        <sz val="12"/>
        <rFont val="宋体"/>
        <family val="3"/>
        <charset val="134"/>
      </rPr>
      <t>切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削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油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价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格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计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算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公</t>
    </r>
    <r>
      <rPr>
        <b/>
        <sz val="12"/>
        <rFont val="Arial"/>
        <family val="2"/>
      </rPr>
      <t xml:space="preserve">  </t>
    </r>
    <r>
      <rPr>
        <b/>
        <sz val="12"/>
        <rFont val="宋体"/>
        <family val="3"/>
        <charset val="134"/>
      </rPr>
      <t>式</t>
    </r>
    <phoneticPr fontId="21" type="noConversion"/>
  </si>
  <si>
    <r>
      <rPr>
        <b/>
        <sz val="12"/>
        <color theme="1"/>
        <rFont val="宋体"/>
        <family val="3"/>
        <charset val="134"/>
      </rPr>
      <t>油膜厚度</t>
    </r>
    <r>
      <rPr>
        <b/>
        <sz val="12"/>
        <color theme="1"/>
        <rFont val="Arial"/>
        <family val="2"/>
      </rPr>
      <t>(mm</t>
    </r>
    <r>
      <rPr>
        <b/>
        <sz val="12"/>
        <color theme="1"/>
        <rFont val="宋体"/>
        <family val="3"/>
        <charset val="134"/>
      </rPr>
      <t>）</t>
    </r>
  </si>
  <si>
    <r>
      <rPr>
        <b/>
        <sz val="12"/>
        <color theme="1"/>
        <rFont val="宋体"/>
        <family val="3"/>
        <charset val="134"/>
      </rPr>
      <t>产品表面积（</t>
    </r>
    <r>
      <rPr>
        <b/>
        <sz val="12"/>
        <color theme="1"/>
        <rFont val="Arial"/>
        <family val="2"/>
      </rPr>
      <t>mm</t>
    </r>
    <r>
      <rPr>
        <b/>
        <sz val="12"/>
        <color theme="1"/>
        <rFont val="宋体"/>
        <family val="3"/>
        <charset val="134"/>
      </rPr>
      <t>）</t>
    </r>
  </si>
  <si>
    <r>
      <rPr>
        <b/>
        <sz val="12"/>
        <color theme="1"/>
        <rFont val="宋体"/>
        <family val="3"/>
        <charset val="134"/>
      </rPr>
      <t>耗油量（</t>
    </r>
    <r>
      <rPr>
        <b/>
        <sz val="12"/>
        <color theme="1"/>
        <rFont val="Arial"/>
        <family val="2"/>
      </rPr>
      <t>ml</t>
    </r>
    <r>
      <rPr>
        <b/>
        <sz val="12"/>
        <color theme="1"/>
        <rFont val="宋体"/>
        <family val="3"/>
        <charset val="134"/>
      </rPr>
      <t>）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产品（个）</t>
    </r>
  </si>
  <si>
    <r>
      <rPr>
        <b/>
        <sz val="12"/>
        <color theme="1"/>
        <rFont val="宋体"/>
        <family val="3"/>
        <charset val="134"/>
      </rPr>
      <t>油价（元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桶）</t>
    </r>
  </si>
  <si>
    <r>
      <rPr>
        <b/>
        <sz val="12"/>
        <color theme="1"/>
        <rFont val="宋体"/>
        <family val="3"/>
        <charset val="134"/>
      </rPr>
      <t>转换油价（元</t>
    </r>
    <r>
      <rPr>
        <b/>
        <sz val="12"/>
        <color theme="1"/>
        <rFont val="Arial"/>
        <family val="2"/>
      </rPr>
      <t>/ml</t>
    </r>
    <r>
      <rPr>
        <b/>
        <sz val="12"/>
        <color theme="1"/>
        <rFont val="宋体"/>
        <family val="3"/>
        <charset val="134"/>
      </rPr>
      <t>）</t>
    </r>
  </si>
  <si>
    <r>
      <rPr>
        <b/>
        <sz val="12"/>
        <color theme="1"/>
        <rFont val="宋体"/>
        <family val="3"/>
        <charset val="134"/>
      </rPr>
      <t>单价（元</t>
    </r>
    <r>
      <rPr>
        <b/>
        <sz val="12"/>
        <color theme="1"/>
        <rFont val="Arial"/>
        <family val="2"/>
      </rPr>
      <t>/</t>
    </r>
    <r>
      <rPr>
        <b/>
        <sz val="12"/>
        <color theme="1"/>
        <rFont val="宋体"/>
        <family val="3"/>
        <charset val="134"/>
      </rPr>
      <t>个）</t>
    </r>
  </si>
  <si>
    <r>
      <rPr>
        <b/>
        <sz val="12"/>
        <color theme="1"/>
        <rFont val="宋体"/>
        <family val="3"/>
        <charset val="134"/>
      </rPr>
      <t>产品数量（个）</t>
    </r>
  </si>
  <si>
    <r>
      <rPr>
        <b/>
        <sz val="12"/>
        <color theme="1"/>
        <rFont val="宋体"/>
        <family val="3"/>
        <charset val="134"/>
      </rPr>
      <t>总价格（</t>
    </r>
    <r>
      <rPr>
        <b/>
        <sz val="12"/>
        <color theme="1"/>
        <rFont val="Arial"/>
        <family val="2"/>
      </rPr>
      <t>US $)</t>
    </r>
  </si>
  <si>
    <r>
      <rPr>
        <b/>
        <sz val="16"/>
        <rFont val="宋体"/>
        <family val="3"/>
        <charset val="134"/>
      </rPr>
      <t>产能计算</t>
    </r>
    <phoneticPr fontId="21" type="noConversion"/>
  </si>
  <si>
    <r>
      <rPr>
        <sz val="11"/>
        <rFont val="宋体"/>
        <family val="3"/>
        <charset val="134"/>
      </rPr>
      <t>时间</t>
    </r>
    <r>
      <rPr>
        <sz val="11"/>
        <rFont val="Verdana"/>
        <family val="2"/>
      </rPr>
      <t>(s)</t>
    </r>
    <phoneticPr fontId="21" type="noConversion"/>
  </si>
  <si>
    <r>
      <rPr>
        <sz val="11"/>
        <rFont val="宋体"/>
        <family val="3"/>
        <charset val="134"/>
      </rPr>
      <t>效率</t>
    </r>
    <phoneticPr fontId="21" type="noConversion"/>
  </si>
  <si>
    <r>
      <rPr>
        <sz val="11"/>
        <rFont val="宋体"/>
        <family val="3"/>
        <charset val="134"/>
      </rPr>
      <t>年产量</t>
    </r>
    <r>
      <rPr>
        <sz val="11"/>
        <rFont val="Verdana"/>
        <family val="2"/>
      </rPr>
      <t>(P)</t>
    </r>
    <phoneticPr fontId="21" type="noConversion"/>
  </si>
  <si>
    <r>
      <rPr>
        <sz val="11"/>
        <rFont val="宋体"/>
        <family val="3"/>
        <charset val="134"/>
      </rPr>
      <t>设定产量</t>
    </r>
    <r>
      <rPr>
        <sz val="11"/>
        <rFont val="Verdana"/>
        <family val="2"/>
      </rPr>
      <t>(</t>
    </r>
    <r>
      <rPr>
        <sz val="11"/>
        <rFont val="宋体"/>
        <family val="3"/>
        <charset val="134"/>
      </rPr>
      <t>年</t>
    </r>
    <r>
      <rPr>
        <sz val="11"/>
        <rFont val="Verdana"/>
        <family val="2"/>
      </rPr>
      <t>)</t>
    </r>
    <phoneticPr fontId="21" type="noConversion"/>
  </si>
  <si>
    <r>
      <rPr>
        <sz val="11"/>
        <rFont val="宋体"/>
        <family val="3"/>
        <charset val="134"/>
      </rPr>
      <t>所需机器</t>
    </r>
    <phoneticPr fontId="21" type="noConversion"/>
  </si>
  <si>
    <r>
      <rPr>
        <sz val="11"/>
        <color indexed="10"/>
        <rFont val="宋体"/>
        <family val="3"/>
        <charset val="134"/>
      </rPr>
      <t>所需机器（台）</t>
    </r>
    <phoneticPr fontId="21" type="noConversion"/>
  </si>
  <si>
    <t>XXX</t>
    <phoneticPr fontId="21" type="noConversion"/>
  </si>
  <si>
    <r>
      <rPr>
        <b/>
        <sz val="11"/>
        <rFont val="宋体"/>
        <family val="3"/>
        <charset val="134"/>
      </rPr>
      <t>常用可调值</t>
    </r>
    <phoneticPr fontId="21" type="noConversion"/>
  </si>
  <si>
    <r>
      <rPr>
        <b/>
        <sz val="11"/>
        <rFont val="宋体"/>
        <family val="3"/>
        <charset val="134"/>
      </rPr>
      <t>输入值</t>
    </r>
    <phoneticPr fontId="21" type="noConversion"/>
  </si>
  <si>
    <r>
      <rPr>
        <b/>
        <sz val="11"/>
        <rFont val="宋体"/>
        <family val="3"/>
        <charset val="134"/>
      </rPr>
      <t>结果</t>
    </r>
    <r>
      <rPr>
        <b/>
        <sz val="11"/>
        <rFont val="Verdana"/>
        <family val="2"/>
      </rPr>
      <t xml:space="preserve"> </t>
    </r>
    <phoneticPr fontId="21" type="noConversion"/>
  </si>
  <si>
    <t>Tanghaijun</t>
    <phoneticPr fontId="18" type="noConversion"/>
  </si>
  <si>
    <t>Gao Hongwei</t>
    <phoneticPr fontId="18" type="noConversion"/>
  </si>
  <si>
    <t>Li gang</t>
    <phoneticPr fontId="18" type="noConversion"/>
  </si>
  <si>
    <t>AFI70NC1</t>
  </si>
  <si>
    <t>超硬钨钢切断机 THC-70NC</t>
    <phoneticPr fontId="18" type="noConversion"/>
  </si>
  <si>
    <t>AFICNC</t>
    <phoneticPr fontId="18" type="noConversion"/>
  </si>
  <si>
    <t>金属圆锯机 FHC-400AV</t>
    <phoneticPr fontId="18" type="noConversion"/>
  </si>
  <si>
    <t>AHANDLE</t>
    <phoneticPr fontId="18" type="noConversion"/>
  </si>
  <si>
    <t>手柄压铆专机 自制</t>
    <phoneticPr fontId="18" type="noConversion"/>
  </si>
  <si>
    <t>ALASERLX</t>
    <phoneticPr fontId="18" type="noConversion"/>
  </si>
  <si>
    <t>激光打标机 LX-5平面</t>
    <phoneticPr fontId="18" type="noConversion"/>
  </si>
  <si>
    <t>AM150T01</t>
  </si>
  <si>
    <t>AIDA 150T冲床</t>
  </si>
  <si>
    <t>AQ2DJ230</t>
  </si>
  <si>
    <t>全自动研磨机</t>
  </si>
  <si>
    <t>ARBR1103</t>
    <phoneticPr fontId="18" type="noConversion"/>
  </si>
  <si>
    <t>铆接机 BR1-103</t>
    <phoneticPr fontId="18" type="noConversion"/>
  </si>
  <si>
    <t>ARBR2121</t>
  </si>
  <si>
    <t>铆接机 BR2-121</t>
  </si>
  <si>
    <t>ARMRS001</t>
  </si>
  <si>
    <t>自动组装机 自制</t>
    <phoneticPr fontId="18" type="noConversion"/>
  </si>
  <si>
    <t>ARTC141</t>
  </si>
  <si>
    <t>铆接机 TC-141</t>
  </si>
  <si>
    <t>ASW0501</t>
  </si>
  <si>
    <t>空压式点焊机 50KVA</t>
    <phoneticPr fontId="18" type="noConversion"/>
  </si>
  <si>
    <t>ASW1001</t>
  </si>
  <si>
    <t>PROJECTION WELDING 100KVA</t>
  </si>
  <si>
    <t>ASW3601</t>
  </si>
  <si>
    <t>PROJECTION WELDING 360KVA</t>
  </si>
  <si>
    <t>ATAPML01</t>
  </si>
  <si>
    <t>双轴攻丝机 BTA-561</t>
  </si>
  <si>
    <t>ATAPML02</t>
  </si>
  <si>
    <t>三轴攻丝机 BT1-215</t>
  </si>
  <si>
    <t>ATAPML03</t>
  </si>
  <si>
    <t>四轴攻丝机 BT1-215</t>
  </si>
  <si>
    <t>ATAPML04</t>
    <phoneticPr fontId="18" type="noConversion"/>
  </si>
  <si>
    <t>多轴攻丝机 威伦16AT</t>
  </si>
  <si>
    <t>ATAPML05</t>
  </si>
  <si>
    <t>多轴攻丝机 TOKO01C450</t>
  </si>
  <si>
    <t>ATAPML06</t>
  </si>
  <si>
    <t>6轴攻丝机JTDM-25(桌式导螺杆自动进刀攻丝)</t>
  </si>
  <si>
    <t>ATAPSI01</t>
  </si>
  <si>
    <t>单轴攻丝机 T360</t>
  </si>
  <si>
    <t>ATLC1005</t>
  </si>
  <si>
    <t>激光焊接机 TLC1005</t>
  </si>
  <si>
    <t>ATLC5120</t>
  </si>
  <si>
    <t>激光焊接机 TLC5120</t>
  </si>
  <si>
    <t>AW35KVA</t>
  </si>
  <si>
    <t>空压式点焊机 35KVA</t>
  </si>
  <si>
    <t>AWCDS01</t>
  </si>
  <si>
    <t>CD Stud welding machine</t>
  </si>
  <si>
    <t>AWCDS02</t>
  </si>
  <si>
    <t>AWDPL001</t>
  </si>
  <si>
    <t>激光刻标机</t>
  </si>
  <si>
    <t>AWDTZ63</t>
    <phoneticPr fontId="18" type="noConversion"/>
  </si>
  <si>
    <t>直流点焊机 DTZ-63</t>
  </si>
  <si>
    <t>AWMIG001</t>
    <phoneticPr fontId="18" type="noConversion"/>
  </si>
  <si>
    <t>MIG机械手焊机 K1780-2</t>
  </si>
  <si>
    <t>AWPIN001</t>
  </si>
  <si>
    <t>Pinion焊接专机</t>
  </si>
  <si>
    <t>AWSA100</t>
  </si>
  <si>
    <t>空压式点焊机 SA-1004SP</t>
    <phoneticPr fontId="18" type="noConversion"/>
  </si>
  <si>
    <t>AWTIG001</t>
  </si>
  <si>
    <t>TIG机械手焊机 A05B-1215-B201</t>
  </si>
  <si>
    <t>AWTIG003</t>
  </si>
  <si>
    <t>手工焊接机 tig焊机</t>
  </si>
  <si>
    <t>AYDEBURR</t>
  </si>
  <si>
    <t>打毛机(去毛刺）自制</t>
  </si>
  <si>
    <t>AYTOX081</t>
  </si>
  <si>
    <t>TOX冲压机 CEU08</t>
  </si>
  <si>
    <t>AYTOX100</t>
  </si>
  <si>
    <t>油压机100T SJ-100</t>
  </si>
  <si>
    <t>AYTOX10T</t>
  </si>
  <si>
    <t>油压机10T 10T</t>
  </si>
  <si>
    <t>AYTOX501</t>
  </si>
  <si>
    <t>TOX冲压机 PCG50</t>
  </si>
  <si>
    <t>AYTOX751</t>
  </si>
  <si>
    <t>冲压机 PC75-04</t>
  </si>
  <si>
    <t>MEFCA/60</t>
  </si>
  <si>
    <t>倒角机</t>
  </si>
  <si>
    <t>MGDM2090</t>
  </si>
  <si>
    <t>管端成型机</t>
  </si>
  <si>
    <t>POLISH01</t>
  </si>
  <si>
    <t>打磨工作台</t>
  </si>
  <si>
    <t>SDGAUT01</t>
  </si>
  <si>
    <t>超声波清洗机 CQX2536</t>
  </si>
  <si>
    <t>SDGMAN01</t>
  </si>
  <si>
    <t>手动清洗机 ADR-2E</t>
  </si>
  <si>
    <t>SS0RT001</t>
    <phoneticPr fontId="18" type="noConversion"/>
  </si>
  <si>
    <t>组装全检桌</t>
  </si>
  <si>
    <r>
      <t xml:space="preserve">MachineType
</t>
    </r>
    <r>
      <rPr>
        <sz val="10"/>
        <rFont val="宋体"/>
        <family val="3"/>
        <charset val="134"/>
      </rPr>
      <t>加工设备名称</t>
    </r>
    <phoneticPr fontId="13" type="noConversion"/>
  </si>
  <si>
    <r>
      <t>L</t>
    </r>
    <r>
      <rPr>
        <b/>
        <sz val="12"/>
        <rFont val="宋体"/>
        <family val="3"/>
        <charset val="134"/>
      </rPr>
      <t>ab</t>
    </r>
    <phoneticPr fontId="18" type="noConversion"/>
  </si>
  <si>
    <r>
      <t xml:space="preserve">MachineType
</t>
    </r>
    <r>
      <rPr>
        <sz val="10"/>
        <rFont val="宋体"/>
        <family val="3"/>
        <charset val="134"/>
      </rPr>
      <t>加工设备名称</t>
    </r>
    <phoneticPr fontId="13" type="noConversion"/>
  </si>
  <si>
    <t>Labour for Job
操作人员</t>
    <phoneticPr fontId="13" type="noConversion"/>
  </si>
  <si>
    <t>卧式冷锻机 JBP-13B-5S</t>
  </si>
  <si>
    <t>卧式冷锻机 JBP-19B-4S</t>
  </si>
  <si>
    <t>卧式冷锻机 JBP-24B-6S</t>
  </si>
  <si>
    <t>锻压机 250T</t>
  </si>
  <si>
    <t>卧式冷锻机 NH622M06</t>
  </si>
  <si>
    <t>CAPACITY:6300KN</t>
  </si>
  <si>
    <t>卧式冷锻机 national</t>
  </si>
  <si>
    <t>数控车床 HL-28</t>
  </si>
  <si>
    <t>自动化数控车床 XKNG-20GL</t>
  </si>
  <si>
    <t>MMYHM600</t>
  </si>
  <si>
    <t>搓牙机 ZR25HN-4</t>
  </si>
  <si>
    <t>搓牙机 ZR40HN</t>
  </si>
  <si>
    <t>AIDA400T冷锻机 K1-4000E</t>
  </si>
  <si>
    <t>CF135S01</t>
    <phoneticPr fontId="18" type="noConversion"/>
  </si>
  <si>
    <t>CF194S01</t>
    <phoneticPr fontId="18" type="noConversion"/>
  </si>
  <si>
    <t>CF246S01</t>
    <phoneticPr fontId="18" type="noConversion"/>
  </si>
  <si>
    <t>CF250T01</t>
    <phoneticPr fontId="18" type="noConversion"/>
  </si>
  <si>
    <t>CF622M06</t>
    <phoneticPr fontId="18" type="noConversion"/>
  </si>
  <si>
    <t>CF630T</t>
    <phoneticPr fontId="18" type="noConversion"/>
  </si>
  <si>
    <t>CFNA01</t>
    <phoneticPr fontId="18" type="noConversion"/>
  </si>
  <si>
    <t>MCVMC510</t>
    <phoneticPr fontId="18" type="noConversion"/>
  </si>
  <si>
    <t>MLCK250X</t>
    <phoneticPr fontId="18" type="noConversion"/>
  </si>
  <si>
    <t>ML-HL28</t>
    <phoneticPr fontId="18" type="noConversion"/>
  </si>
  <si>
    <t>ML-LU15</t>
    <phoneticPr fontId="18" type="noConversion"/>
  </si>
  <si>
    <t>MLTC3121</t>
    <phoneticPr fontId="18" type="noConversion"/>
  </si>
  <si>
    <t>ML-XKNG</t>
    <phoneticPr fontId="18" type="noConversion"/>
  </si>
  <si>
    <t>MMYHM600</t>
    <phoneticPr fontId="18" type="noConversion"/>
  </si>
  <si>
    <t>RO25HN01</t>
    <phoneticPr fontId="18" type="noConversion"/>
  </si>
  <si>
    <t>RO40HN01</t>
    <phoneticPr fontId="18" type="noConversion"/>
  </si>
  <si>
    <t>SP400AK1</t>
    <phoneticPr fontId="18" type="noConversion"/>
  </si>
  <si>
    <t>冷锻设备</t>
    <phoneticPr fontId="18" type="noConversion"/>
  </si>
  <si>
    <t>组装设备</t>
    <phoneticPr fontId="18" type="noConversion"/>
  </si>
  <si>
    <t>Work center</t>
    <phoneticPr fontId="18" type="noConversion"/>
  </si>
  <si>
    <t>Work center</t>
    <phoneticPr fontId="18" type="noConversion"/>
  </si>
  <si>
    <r>
      <rPr>
        <sz val="12"/>
        <color theme="1"/>
        <rFont val="宋体"/>
        <family val="3"/>
        <charset val="134"/>
      </rPr>
      <t>客户</t>
    </r>
    <r>
      <rPr>
        <sz val="12"/>
        <color theme="1"/>
        <rFont val="Arial"/>
        <family val="2"/>
      </rPr>
      <t xml:space="preserve"> Customer:</t>
    </r>
    <phoneticPr fontId="13" type="noConversion"/>
  </si>
  <si>
    <r>
      <rPr>
        <sz val="12"/>
        <color theme="1"/>
        <rFont val="宋体"/>
        <family val="3"/>
        <charset val="134"/>
      </rPr>
      <t>项目名</t>
    </r>
    <r>
      <rPr>
        <sz val="12"/>
        <color theme="1"/>
        <rFont val="Arial"/>
        <family val="2"/>
      </rPr>
      <t xml:space="preserve"> Project Name:</t>
    </r>
    <phoneticPr fontId="13" type="noConversion"/>
  </si>
  <si>
    <r>
      <rPr>
        <sz val="12"/>
        <color theme="1"/>
        <rFont val="宋体"/>
        <family val="3"/>
        <charset val="134"/>
      </rPr>
      <t>转换汇率</t>
    </r>
    <r>
      <rPr>
        <sz val="12"/>
        <color theme="1"/>
        <rFont val="Arial"/>
        <family val="2"/>
      </rPr>
      <t xml:space="preserve"> Exchange Rate:</t>
    </r>
    <phoneticPr fontId="13" type="noConversion"/>
  </si>
  <si>
    <r>
      <rPr>
        <sz val="12"/>
        <color theme="1"/>
        <rFont val="宋体"/>
        <family val="3"/>
        <charset val="134"/>
      </rPr>
      <t>年用量</t>
    </r>
    <r>
      <rPr>
        <sz val="12"/>
        <color theme="1"/>
        <rFont val="Arial"/>
        <family val="2"/>
      </rPr>
      <t xml:space="preserve"> Qty/Yr:</t>
    </r>
    <phoneticPr fontId="13" type="noConversion"/>
  </si>
  <si>
    <r>
      <rPr>
        <sz val="12"/>
        <color theme="1"/>
        <rFont val="宋体"/>
        <family val="3"/>
        <charset val="134"/>
      </rPr>
      <t>含税</t>
    </r>
    <r>
      <rPr>
        <sz val="12"/>
        <color theme="1"/>
        <rFont val="Arial"/>
        <family val="2"/>
      </rPr>
      <t xml:space="preserve"> Have Tax              </t>
    </r>
    <r>
      <rPr>
        <sz val="12"/>
        <color theme="1"/>
        <rFont val="宋体"/>
        <family val="3"/>
        <charset val="134"/>
      </rPr>
      <t>不含税</t>
    </r>
    <r>
      <rPr>
        <sz val="12"/>
        <color theme="1"/>
        <rFont val="Arial"/>
        <family val="2"/>
      </rPr>
      <t xml:space="preserve"> Exclude Tax.</t>
    </r>
    <phoneticPr fontId="13" type="noConversion"/>
  </si>
  <si>
    <r>
      <t xml:space="preserve">MachineType
</t>
    </r>
    <r>
      <rPr>
        <sz val="12"/>
        <rFont val="宋体"/>
        <family val="3"/>
        <charset val="134"/>
      </rPr>
      <t>加工设备名称</t>
    </r>
    <phoneticPr fontId="13" type="noConversion"/>
  </si>
  <si>
    <r>
      <t xml:space="preserve">Output/hr
</t>
    </r>
    <r>
      <rPr>
        <sz val="12"/>
        <rFont val="宋体"/>
        <family val="3"/>
        <charset val="134"/>
      </rPr>
      <t>每小时产出</t>
    </r>
    <phoneticPr fontId="13" type="noConversion"/>
  </si>
  <si>
    <r>
      <t xml:space="preserve">Currency
</t>
    </r>
    <r>
      <rPr>
        <sz val="12"/>
        <color theme="1"/>
        <rFont val="宋体"/>
        <family val="3"/>
        <charset val="134"/>
      </rPr>
      <t>币种</t>
    </r>
    <phoneticPr fontId="13" type="noConversion"/>
  </si>
  <si>
    <r>
      <t>1</t>
    </r>
    <r>
      <rPr>
        <b/>
        <sz val="11"/>
        <color theme="1"/>
        <rFont val="宋体"/>
        <family val="3"/>
        <charset val="134"/>
      </rPr>
      <t xml:space="preserve">、报价价格基于TR生效 </t>
    </r>
    <r>
      <rPr>
        <b/>
        <sz val="11"/>
        <color theme="1"/>
        <rFont val="Arial"/>
        <family val="2"/>
      </rPr>
      <t>Quotation base on TR
2</t>
    </r>
    <r>
      <rPr>
        <b/>
        <sz val="11"/>
        <color theme="1"/>
        <rFont val="宋体"/>
        <family val="3"/>
        <charset val="134"/>
      </rPr>
      <t>、价格在批准授权后生效</t>
    </r>
    <r>
      <rPr>
        <b/>
        <sz val="11"/>
        <color theme="1"/>
        <rFont val="Arial"/>
        <family val="2"/>
      </rPr>
      <t xml:space="preserve"> Authorization Code is used to represent signatory approval</t>
    </r>
    <phoneticPr fontId="13" type="noConversion"/>
  </si>
  <si>
    <r>
      <t xml:space="preserve">Confidential
</t>
    </r>
    <r>
      <rPr>
        <b/>
        <sz val="11"/>
        <color theme="1"/>
        <rFont val="宋体"/>
        <family val="3"/>
        <charset val="134"/>
      </rPr>
      <t>机密文件</t>
    </r>
    <phoneticPr fontId="13" type="noConversion"/>
  </si>
  <si>
    <t>Zheng Aixue</t>
    <phoneticPr fontId="18" type="noConversion"/>
  </si>
  <si>
    <t>Duan Sujing</t>
  </si>
  <si>
    <t>Duan Sujing</t>
    <phoneticPr fontId="18" type="noConversion"/>
  </si>
  <si>
    <t>全检外观、浸油</t>
    <phoneticPr fontId="18" type="noConversion"/>
  </si>
  <si>
    <t>Tony Hu</t>
  </si>
  <si>
    <t>全检外观</t>
    <phoneticPr fontId="18" type="noConversion"/>
  </si>
  <si>
    <t>激光刻字</t>
    <phoneticPr fontId="18" type="noConversion"/>
  </si>
  <si>
    <t>Renjie Lu</t>
    <phoneticPr fontId="18" type="noConversion"/>
  </si>
  <si>
    <t>RMB</t>
  </si>
  <si>
    <t>George</t>
  </si>
  <si>
    <t>George</t>
    <phoneticPr fontId="18" type="noConversion"/>
  </si>
  <si>
    <t>Chunfang Dong</t>
    <phoneticPr fontId="18" type="noConversion"/>
  </si>
  <si>
    <t>IMS-FY17-234</t>
    <phoneticPr fontId="13" type="noConversion"/>
  </si>
  <si>
    <t>TRW</t>
    <phoneticPr fontId="13" type="noConversion"/>
  </si>
  <si>
    <t>A0067392</t>
  </si>
  <si>
    <t>Tapping(M6*1)</t>
  </si>
  <si>
    <t>Tapping(M6*1)</t>
    <phoneticPr fontId="18" type="noConversion"/>
  </si>
  <si>
    <t>Projection welding</t>
  </si>
  <si>
    <t>Projection welding</t>
    <phoneticPr fontId="18" type="noConversion"/>
  </si>
  <si>
    <t xml:space="preserve"> Dip oil cost is RMB0.14/pcs</t>
    <phoneticPr fontId="13" type="noConversion"/>
  </si>
  <si>
    <t>A0065037</t>
  </si>
  <si>
    <t>A0067396</t>
  </si>
  <si>
    <t xml:space="preserve"> Dip oil cost is RMB0.11/pcs</t>
    <phoneticPr fontId="13" type="noConversion"/>
  </si>
  <si>
    <t>全检外观</t>
  </si>
  <si>
    <t>SS0RT001</t>
  </si>
  <si>
    <t>报价基于TRW以往的报价力值4KN,图纸要求的8KN力值无法满足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</si>
</sst>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US$&quot;#,##0.0000"/>
    <numFmt numFmtId="165" formatCode="&quot;US$&quot;#,##0.00"/>
    <numFmt numFmtId="166" formatCode="0.0_ "/>
    <numFmt numFmtId="167" formatCode="0.000_ "/>
    <numFmt numFmtId="168" formatCode="0.0000_ "/>
    <numFmt numFmtId="169" formatCode="0.000"/>
    <numFmt numFmtId="170" formatCode="0.0"/>
    <numFmt numFmtId="171" formatCode="0.00_);[Red]\(0.00\)"/>
    <numFmt numFmtId="172" formatCode="&quot;$&quot;#,##0.00;\(&quot;$&quot;#,##0.00\)"/>
    <numFmt numFmtId="173" formatCode="&quot;$&quot;#,##0.00"/>
  </numFmts>
  <fonts count="4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color theme="0"/>
      <name val="Arial"/>
      <family val="2"/>
    </font>
    <font>
      <sz val="18"/>
      <color theme="1"/>
      <name val="Arial Black"/>
      <family val="2"/>
    </font>
    <font>
      <sz val="12"/>
      <name val="宋体"/>
      <family val="3"/>
      <charset val="134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sz val="8"/>
      <name val="宋体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.5"/>
      <color rgb="FF1F497D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b/>
      <sz val="12"/>
      <color indexed="56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宋体"/>
      <family val="3"/>
      <charset val="134"/>
    </font>
    <font>
      <b/>
      <sz val="16"/>
      <name val="Verdana"/>
      <family val="2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FF0000"/>
      <name val="Verdana"/>
      <family val="2"/>
    </font>
    <font>
      <sz val="11"/>
      <color indexed="10"/>
      <name val="宋体"/>
      <family val="3"/>
      <charset val="134"/>
    </font>
    <font>
      <sz val="11"/>
      <color indexed="41"/>
      <name val="Verdana"/>
      <family val="2"/>
    </font>
    <font>
      <b/>
      <sz val="11"/>
      <name val="Verdana"/>
      <family val="2"/>
    </font>
    <font>
      <sz val="11"/>
      <color indexed="10"/>
      <name val="Verdana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0"/>
      <color theme="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AF8FE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0" fillId="6" borderId="7" xfId="24" applyFont="1" applyFill="1" applyBorder="1">
      <alignment vertical="center"/>
    </xf>
    <xf numFmtId="0" fontId="10" fillId="6" borderId="8" xfId="24" applyFont="1" applyFill="1" applyBorder="1">
      <alignment vertical="center"/>
    </xf>
    <xf numFmtId="0" fontId="10" fillId="6" borderId="6" xfId="24" applyFont="1" applyFill="1" applyBorder="1">
      <alignment vertical="center"/>
    </xf>
    <xf numFmtId="0" fontId="10" fillId="6" borderId="10" xfId="24" applyFont="1" applyFill="1" applyBorder="1">
      <alignment vertical="center"/>
    </xf>
    <xf numFmtId="0" fontId="10" fillId="6" borderId="11" xfId="24" applyFont="1" applyFill="1" applyBorder="1">
      <alignment vertical="center"/>
    </xf>
    <xf numFmtId="0" fontId="10" fillId="6" borderId="5" xfId="24" applyFont="1" applyFill="1" applyBorder="1">
      <alignment vertical="center"/>
    </xf>
    <xf numFmtId="0" fontId="10" fillId="6" borderId="6" xfId="24" applyFont="1" applyFill="1" applyBorder="1" applyAlignment="1">
      <alignment horizontal="left" vertical="center"/>
    </xf>
    <xf numFmtId="0" fontId="12" fillId="6" borderId="6" xfId="24" applyFont="1" applyFill="1" applyBorder="1">
      <alignment vertical="center"/>
    </xf>
    <xf numFmtId="0" fontId="12" fillId="6" borderId="6" xfId="24" applyFont="1" applyFill="1" applyBorder="1" applyAlignment="1">
      <alignment horizontal="left" vertical="center"/>
    </xf>
    <xf numFmtId="0" fontId="10" fillId="0" borderId="0" xfId="24" applyFont="1" applyFill="1" applyBorder="1">
      <alignment vertical="center"/>
    </xf>
    <xf numFmtId="0" fontId="10" fillId="0" borderId="0" xfId="24" applyFont="1" applyFill="1">
      <alignment vertical="center"/>
    </xf>
    <xf numFmtId="0" fontId="0" fillId="0" borderId="0" xfId="0" applyFill="1"/>
    <xf numFmtId="0" fontId="9" fillId="0" borderId="0" xfId="24" applyFont="1" applyFill="1" applyBorder="1" applyAlignment="1">
      <alignment vertical="center"/>
    </xf>
    <xf numFmtId="0" fontId="11" fillId="0" borderId="0" xfId="24" applyFont="1" applyFill="1" applyBorder="1" applyAlignment="1">
      <alignment horizontal="center" vertical="center" wrapText="1"/>
    </xf>
    <xf numFmtId="0" fontId="10" fillId="0" borderId="0" xfId="24" applyFont="1" applyFill="1" applyBorder="1" applyAlignment="1">
      <alignment vertical="center"/>
    </xf>
    <xf numFmtId="0" fontId="11" fillId="0" borderId="0" xfId="5" applyFont="1" applyFill="1" applyBorder="1" applyAlignment="1">
      <alignment vertical="center"/>
    </xf>
    <xf numFmtId="0" fontId="10" fillId="4" borderId="1" xfId="24" applyFont="1" applyFill="1" applyBorder="1">
      <alignment vertical="center"/>
    </xf>
    <xf numFmtId="0" fontId="10" fillId="4" borderId="10" xfId="24" applyFont="1" applyFill="1" applyBorder="1">
      <alignment vertical="center"/>
    </xf>
    <xf numFmtId="0" fontId="10" fillId="4" borderId="11" xfId="24" applyFont="1" applyFill="1" applyBorder="1">
      <alignment vertical="center"/>
    </xf>
    <xf numFmtId="0" fontId="10" fillId="4" borderId="5" xfId="24" applyFont="1" applyFill="1" applyBorder="1">
      <alignment vertical="center"/>
    </xf>
    <xf numFmtId="0" fontId="14" fillId="0" borderId="0" xfId="0" applyFont="1" applyAlignment="1">
      <alignment horizontal="justify" vertical="center"/>
    </xf>
    <xf numFmtId="0" fontId="16" fillId="0" borderId="0" xfId="0" applyFont="1" applyAlignment="1">
      <alignment horizontal="justify" vertical="center"/>
    </xf>
    <xf numFmtId="0" fontId="0" fillId="0" borderId="24" xfId="5" applyFont="1" applyBorder="1" applyAlignment="1">
      <alignment horizontal="center" wrapText="1"/>
    </xf>
    <xf numFmtId="0" fontId="17" fillId="0" borderId="24" xfId="5" applyFont="1" applyBorder="1" applyAlignment="1">
      <alignment horizontal="center"/>
    </xf>
    <xf numFmtId="0" fontId="17" fillId="0" borderId="24" xfId="5" applyFont="1" applyBorder="1" applyAlignment="1">
      <alignment horizontal="center" wrapText="1"/>
    </xf>
    <xf numFmtId="0" fontId="19" fillId="0" borderId="1" xfId="5" applyFont="1" applyBorder="1" applyAlignment="1">
      <alignment horizontal="center"/>
    </xf>
    <xf numFmtId="0" fontId="17" fillId="0" borderId="1" xfId="5" applyFont="1" applyBorder="1" applyAlignment="1">
      <alignment horizontal="center" wrapText="1"/>
    </xf>
    <xf numFmtId="0" fontId="17" fillId="0" borderId="1" xfId="5" applyFont="1" applyBorder="1" applyAlignment="1">
      <alignment horizontal="center"/>
    </xf>
    <xf numFmtId="0" fontId="19" fillId="11" borderId="1" xfId="5" applyFont="1" applyFill="1" applyBorder="1" applyAlignment="1">
      <alignment horizontal="center"/>
    </xf>
    <xf numFmtId="0" fontId="19" fillId="0" borderId="1" xfId="5" applyFont="1" applyFill="1" applyBorder="1" applyAlignment="1">
      <alignment horizontal="center"/>
    </xf>
    <xf numFmtId="166" fontId="19" fillId="0" borderId="1" xfId="5" applyNumberFormat="1" applyFont="1" applyBorder="1" applyAlignment="1">
      <alignment horizontal="center"/>
    </xf>
    <xf numFmtId="0" fontId="17" fillId="0" borderId="29" xfId="5" applyFont="1" applyBorder="1" applyAlignment="1">
      <alignment horizontal="center" wrapText="1"/>
    </xf>
    <xf numFmtId="0" fontId="17" fillId="0" borderId="29" xfId="5" applyFont="1" applyBorder="1" applyAlignment="1">
      <alignment horizontal="center"/>
    </xf>
    <xf numFmtId="0" fontId="19" fillId="0" borderId="29" xfId="5" applyFont="1" applyBorder="1" applyAlignment="1">
      <alignment horizontal="center"/>
    </xf>
    <xf numFmtId="0" fontId="19" fillId="11" borderId="29" xfId="5" applyFont="1" applyFill="1" applyBorder="1" applyAlignment="1">
      <alignment horizontal="center"/>
    </xf>
    <xf numFmtId="0" fontId="19" fillId="0" borderId="29" xfId="5" applyFont="1" applyFill="1" applyBorder="1" applyAlignment="1">
      <alignment horizontal="center"/>
    </xf>
    <xf numFmtId="0" fontId="20" fillId="0" borderId="0" xfId="5" applyFont="1" applyBorder="1" applyAlignment="1">
      <alignment horizontal="center" vertical="center"/>
    </xf>
    <xf numFmtId="0" fontId="19" fillId="0" borderId="0" xfId="5" applyFont="1" applyBorder="1" applyAlignment="1">
      <alignment horizontal="center"/>
    </xf>
    <xf numFmtId="0" fontId="17" fillId="0" borderId="0" xfId="5" applyFont="1" applyBorder="1" applyAlignment="1">
      <alignment horizontal="center"/>
    </xf>
    <xf numFmtId="0" fontId="17" fillId="0" borderId="0" xfId="5" applyFont="1" applyFill="1" applyBorder="1" applyAlignment="1">
      <alignment horizontal="center"/>
    </xf>
    <xf numFmtId="0" fontId="19" fillId="0" borderId="0" xfId="5" applyFont="1" applyFill="1" applyBorder="1" applyAlignment="1">
      <alignment horizontal="center"/>
    </xf>
    <xf numFmtId="166" fontId="19" fillId="0" borderId="11" xfId="5" applyNumberFormat="1" applyFont="1" applyBorder="1" applyAlignment="1">
      <alignment horizontal="center"/>
    </xf>
    <xf numFmtId="166" fontId="19" fillId="0" borderId="6" xfId="5" applyNumberFormat="1" applyFont="1" applyBorder="1" applyAlignment="1">
      <alignment horizontal="center"/>
    </xf>
    <xf numFmtId="0" fontId="28" fillId="11" borderId="23" xfId="0" applyFont="1" applyFill="1" applyBorder="1" applyAlignment="1">
      <alignment horizontal="center" vertical="center"/>
    </xf>
    <xf numFmtId="0" fontId="28" fillId="11" borderId="24" xfId="0" applyFont="1" applyFill="1" applyBorder="1" applyAlignment="1">
      <alignment horizontal="center" vertical="center"/>
    </xf>
    <xf numFmtId="0" fontId="28" fillId="11" borderId="25" xfId="0" applyFont="1" applyFill="1" applyBorder="1" applyAlignment="1">
      <alignment horizontal="center" vertical="center"/>
    </xf>
    <xf numFmtId="0" fontId="29" fillId="11" borderId="28" xfId="0" applyFont="1" applyFill="1" applyBorder="1" applyAlignment="1">
      <alignment horizontal="center" vertical="center"/>
    </xf>
    <xf numFmtId="0" fontId="29" fillId="11" borderId="29" xfId="0" applyFont="1" applyFill="1" applyBorder="1" applyAlignment="1">
      <alignment horizontal="center" vertical="center"/>
    </xf>
    <xf numFmtId="2" fontId="29" fillId="11" borderId="29" xfId="0" applyNumberFormat="1" applyFont="1" applyFill="1" applyBorder="1" applyAlignment="1">
      <alignment horizontal="center" vertical="center"/>
    </xf>
    <xf numFmtId="169" fontId="29" fillId="11" borderId="29" xfId="0" applyNumberFormat="1" applyFont="1" applyFill="1" applyBorder="1" applyAlignment="1">
      <alignment horizontal="center" vertical="center"/>
    </xf>
    <xf numFmtId="170" fontId="29" fillId="11" borderId="32" xfId="0" applyNumberFormat="1" applyFont="1" applyFill="1" applyBorder="1" applyAlignment="1">
      <alignment horizontal="center" vertical="center"/>
    </xf>
    <xf numFmtId="0" fontId="32" fillId="12" borderId="38" xfId="0" applyFont="1" applyFill="1" applyBorder="1" applyAlignment="1">
      <alignment horizontal="center" vertical="center"/>
    </xf>
    <xf numFmtId="0" fontId="32" fillId="12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71" fontId="32" fillId="0" borderId="7" xfId="0" applyNumberFormat="1" applyFont="1" applyBorder="1" applyAlignment="1">
      <alignment horizontal="center" vertical="center"/>
    </xf>
    <xf numFmtId="0" fontId="34" fillId="13" borderId="9" xfId="0" applyFont="1" applyFill="1" applyBorder="1" applyAlignment="1">
      <alignment horizontal="center" vertical="center"/>
    </xf>
    <xf numFmtId="0" fontId="32" fillId="11" borderId="1" xfId="0" applyFont="1" applyFill="1" applyBorder="1" applyAlignment="1">
      <alignment horizontal="center" vertical="center"/>
    </xf>
    <xf numFmtId="171" fontId="32" fillId="11" borderId="1" xfId="0" applyNumberFormat="1" applyFont="1" applyFill="1" applyBorder="1" applyAlignment="1">
      <alignment horizontal="center" vertical="center"/>
    </xf>
    <xf numFmtId="0" fontId="34" fillId="11" borderId="40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 vertical="center"/>
    </xf>
    <xf numFmtId="171" fontId="32" fillId="0" borderId="0" xfId="0" applyNumberFormat="1" applyFont="1" applyAlignment="1">
      <alignment vertical="center"/>
    </xf>
    <xf numFmtId="0" fontId="36" fillId="14" borderId="1" xfId="0" applyFont="1" applyFill="1" applyBorder="1" applyAlignment="1">
      <alignment horizontal="right" vertical="center"/>
    </xf>
    <xf numFmtId="0" fontId="37" fillId="0" borderId="1" xfId="0" applyFont="1" applyFill="1" applyBorder="1" applyAlignment="1">
      <alignment horizontal="left" vertical="center"/>
    </xf>
    <xf numFmtId="0" fontId="38" fillId="15" borderId="1" xfId="0" applyFont="1" applyFill="1" applyBorder="1" applyAlignment="1">
      <alignment horizontal="right" vertical="center"/>
    </xf>
    <xf numFmtId="0" fontId="32" fillId="16" borderId="1" xfId="0" applyFont="1" applyFill="1" applyBorder="1" applyAlignment="1">
      <alignment horizontal="right" vertical="center"/>
    </xf>
    <xf numFmtId="0" fontId="37" fillId="0" borderId="1" xfId="0" applyFont="1" applyFill="1" applyBorder="1" applyAlignment="1">
      <alignment vertical="center"/>
    </xf>
    <xf numFmtId="166" fontId="32" fillId="11" borderId="39" xfId="0" applyNumberFormat="1" applyFont="1" applyFill="1" applyBorder="1" applyAlignment="1">
      <alignment horizontal="center" vertical="center"/>
    </xf>
    <xf numFmtId="166" fontId="19" fillId="0" borderId="29" xfId="5" applyNumberFormat="1" applyFont="1" applyBorder="1" applyAlignment="1">
      <alignment horizontal="center"/>
    </xf>
    <xf numFmtId="0" fontId="0" fillId="0" borderId="5" xfId="0" applyBorder="1"/>
    <xf numFmtId="0" fontId="9" fillId="0" borderId="0" xfId="0" applyNumberFormat="1" applyFont="1" applyBorder="1" applyAlignment="1" applyProtection="1">
      <alignment horizontal="center" vertical="center"/>
    </xf>
    <xf numFmtId="172" fontId="9" fillId="0" borderId="0" xfId="0" applyNumberFormat="1" applyFont="1" applyBorder="1" applyAlignment="1" applyProtection="1">
      <alignment horizontal="left" vertical="center"/>
    </xf>
    <xf numFmtId="173" fontId="9" fillId="0" borderId="0" xfId="0" applyNumberFormat="1" applyFont="1" applyBorder="1" applyAlignment="1">
      <alignment horizontal="left"/>
    </xf>
    <xf numFmtId="0" fontId="9" fillId="0" borderId="0" xfId="0" applyNumberFormat="1" applyFont="1" applyBorder="1" applyAlignment="1" applyProtection="1">
      <alignment horizontal="left" vertical="center"/>
    </xf>
    <xf numFmtId="172" fontId="39" fillId="0" borderId="0" xfId="0" applyNumberFormat="1" applyFont="1" applyBorder="1" applyAlignment="1" applyProtection="1">
      <alignment vertical="center"/>
    </xf>
    <xf numFmtId="0" fontId="40" fillId="0" borderId="0" xfId="0" applyNumberFormat="1" applyFont="1" applyBorder="1" applyAlignment="1" applyProtection="1">
      <alignment horizontal="center" vertical="center"/>
    </xf>
    <xf numFmtId="172" fontId="40" fillId="0" borderId="0" xfId="0" applyNumberFormat="1" applyFont="1" applyBorder="1" applyAlignment="1" applyProtection="1">
      <alignment horizontal="left" vertical="center"/>
    </xf>
    <xf numFmtId="173" fontId="40" fillId="0" borderId="0" xfId="0" applyNumberFormat="1" applyFont="1" applyBorder="1" applyAlignment="1">
      <alignment horizontal="left"/>
    </xf>
    <xf numFmtId="0" fontId="40" fillId="0" borderId="0" xfId="0" applyNumberFormat="1" applyFont="1" applyBorder="1" applyAlignment="1" applyProtection="1">
      <alignment horizontal="left" vertical="center"/>
    </xf>
    <xf numFmtId="172" fontId="40" fillId="0" borderId="0" xfId="0" applyNumberFormat="1" applyFont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172" fontId="39" fillId="0" borderId="0" xfId="0" applyNumberFormat="1" applyFont="1" applyFill="1" applyBorder="1" applyAlignment="1" applyProtection="1">
      <alignment vertical="center"/>
    </xf>
    <xf numFmtId="0" fontId="40" fillId="0" borderId="0" xfId="0" applyNumberFormat="1" applyFont="1" applyFill="1" applyBorder="1" applyAlignment="1" applyProtection="1">
      <alignment horizontal="left" vertical="center"/>
    </xf>
    <xf numFmtId="172" fontId="40" fillId="0" borderId="0" xfId="0" applyNumberFormat="1" applyFont="1" applyFill="1" applyBorder="1" applyAlignment="1" applyProtection="1">
      <alignment vertical="center"/>
    </xf>
    <xf numFmtId="0" fontId="40" fillId="0" borderId="0" xfId="0" applyNumberFormat="1" applyFont="1" applyFill="1" applyBorder="1" applyAlignment="1" applyProtection="1">
      <alignment horizontal="center" vertical="center"/>
    </xf>
    <xf numFmtId="172" fontId="40" fillId="0" borderId="0" xfId="0" applyNumberFormat="1" applyFont="1" applyFill="1" applyBorder="1" applyAlignment="1" applyProtection="1">
      <alignment horizontal="left" vertical="center"/>
    </xf>
    <xf numFmtId="173" fontId="4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7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4" fillId="0" borderId="0" xfId="2" applyFont="1" applyProtection="1">
      <protection locked="0"/>
    </xf>
    <xf numFmtId="0" fontId="4" fillId="0" borderId="13" xfId="2" applyFont="1" applyBorder="1" applyProtection="1">
      <protection locked="0"/>
    </xf>
    <xf numFmtId="0" fontId="4" fillId="0" borderId="22" xfId="2" applyFont="1" applyBorder="1" applyProtection="1">
      <protection locked="0"/>
    </xf>
    <xf numFmtId="0" fontId="15" fillId="0" borderId="0" xfId="0" applyFont="1" applyFill="1" applyBorder="1"/>
    <xf numFmtId="0" fontId="15" fillId="6" borderId="11" xfId="0" applyFont="1" applyFill="1" applyBorder="1"/>
    <xf numFmtId="0" fontId="10" fillId="6" borderId="19" xfId="24" applyFont="1" applyFill="1" applyBorder="1">
      <alignment vertical="center"/>
    </xf>
    <xf numFmtId="0" fontId="9" fillId="0" borderId="1" xfId="2" applyFont="1" applyFill="1" applyBorder="1" applyAlignment="1" applyProtection="1">
      <alignment horizontal="left" vertical="center" wrapText="1"/>
      <protection locked="0"/>
    </xf>
    <xf numFmtId="0" fontId="15" fillId="6" borderId="1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20" fillId="17" borderId="42" xfId="5" applyFont="1" applyFill="1" applyBorder="1" applyAlignment="1">
      <alignment vertical="center" wrapText="1"/>
    </xf>
    <xf numFmtId="0" fontId="20" fillId="17" borderId="29" xfId="5" applyFont="1" applyFill="1" applyBorder="1" applyAlignment="1">
      <alignment vertical="center" wrapText="1"/>
    </xf>
    <xf numFmtId="0" fontId="20" fillId="0" borderId="42" xfId="5" applyFont="1" applyBorder="1" applyAlignment="1">
      <alignment vertical="center" wrapText="1"/>
    </xf>
    <xf numFmtId="0" fontId="20" fillId="0" borderId="43" xfId="5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255"/>
    </xf>
    <xf numFmtId="0" fontId="15" fillId="21" borderId="10" xfId="0" applyFont="1" applyFill="1" applyBorder="1"/>
    <xf numFmtId="0" fontId="15" fillId="21" borderId="10" xfId="0" applyFont="1" applyFill="1" applyBorder="1" applyAlignment="1">
      <alignment horizontal="center"/>
    </xf>
    <xf numFmtId="0" fontId="15" fillId="21" borderId="11" xfId="0" applyFont="1" applyFill="1" applyBorder="1"/>
    <xf numFmtId="0" fontId="15" fillId="21" borderId="11" xfId="0" applyFont="1" applyFill="1" applyBorder="1" applyAlignment="1">
      <alignment horizontal="center"/>
    </xf>
    <xf numFmtId="0" fontId="15" fillId="22" borderId="11" xfId="0" applyFont="1" applyFill="1" applyBorder="1"/>
    <xf numFmtId="0" fontId="15" fillId="22" borderId="11" xfId="0" applyFont="1" applyFill="1" applyBorder="1" applyAlignment="1">
      <alignment horizontal="center"/>
    </xf>
    <xf numFmtId="0" fontId="15" fillId="22" borderId="5" xfId="0" applyFont="1" applyFill="1" applyBorder="1"/>
    <xf numFmtId="0" fontId="15" fillId="22" borderId="5" xfId="0" applyFont="1" applyFill="1" applyBorder="1" applyAlignment="1">
      <alignment horizontal="center"/>
    </xf>
    <xf numFmtId="0" fontId="15" fillId="19" borderId="11" xfId="0" applyFont="1" applyFill="1" applyBorder="1"/>
    <xf numFmtId="0" fontId="15" fillId="11" borderId="11" xfId="0" applyFont="1" applyFill="1" applyBorder="1"/>
    <xf numFmtId="0" fontId="15" fillId="4" borderId="11" xfId="0" applyFont="1" applyFill="1" applyBorder="1"/>
    <xf numFmtId="0" fontId="15" fillId="20" borderId="11" xfId="0" applyFont="1" applyFill="1" applyBorder="1"/>
    <xf numFmtId="0" fontId="42" fillId="18" borderId="11" xfId="0" applyFont="1" applyFill="1" applyBorder="1"/>
    <xf numFmtId="0" fontId="42" fillId="0" borderId="11" xfId="0" applyFont="1" applyFill="1" applyBorder="1"/>
    <xf numFmtId="0" fontId="15" fillId="0" borderId="11" xfId="0" applyFont="1" applyFill="1" applyBorder="1" applyAlignment="1">
      <alignment horizontal="center"/>
    </xf>
    <xf numFmtId="0" fontId="29" fillId="4" borderId="4" xfId="2" applyFont="1" applyFill="1" applyBorder="1" applyAlignment="1" applyProtection="1">
      <alignment vertical="center"/>
      <protection locked="0"/>
    </xf>
    <xf numFmtId="0" fontId="29" fillId="4" borderId="2" xfId="2" applyFont="1" applyFill="1" applyBorder="1" applyAlignment="1" applyProtection="1">
      <alignment vertical="center"/>
      <protection locked="0"/>
    </xf>
    <xf numFmtId="0" fontId="29" fillId="4" borderId="4" xfId="2" applyFont="1" applyFill="1" applyBorder="1" applyAlignment="1" applyProtection="1">
      <alignment horizontal="left" vertical="center"/>
      <protection locked="0"/>
    </xf>
    <xf numFmtId="0" fontId="44" fillId="4" borderId="14" xfId="2" applyFont="1" applyFill="1" applyBorder="1" applyAlignment="1" applyProtection="1">
      <alignment vertical="center"/>
      <protection locked="0"/>
    </xf>
    <xf numFmtId="0" fontId="29" fillId="4" borderId="19" xfId="2" applyFont="1" applyFill="1" applyBorder="1" applyAlignment="1" applyProtection="1">
      <alignment vertical="center"/>
      <protection locked="0"/>
    </xf>
    <xf numFmtId="0" fontId="29" fillId="4" borderId="13" xfId="2" applyFont="1" applyFill="1" applyBorder="1" applyAlignment="1" applyProtection="1">
      <alignment horizontal="center" vertical="center"/>
      <protection hidden="1"/>
    </xf>
    <xf numFmtId="0" fontId="44" fillId="7" borderId="41" xfId="2" applyFont="1" applyFill="1" applyBorder="1" applyAlignment="1" applyProtection="1">
      <alignment horizontal="left" vertical="center"/>
      <protection locked="0"/>
    </xf>
    <xf numFmtId="0" fontId="44" fillId="7" borderId="2" xfId="2" applyFont="1" applyFill="1" applyBorder="1" applyAlignment="1" applyProtection="1">
      <alignment horizontal="left" vertical="center"/>
      <protection locked="0"/>
    </xf>
    <xf numFmtId="0" fontId="44" fillId="0" borderId="0" xfId="2" applyFont="1" applyFill="1" applyAlignment="1" applyProtection="1">
      <alignment vertical="center"/>
      <protection locked="0"/>
    </xf>
    <xf numFmtId="0" fontId="41" fillId="0" borderId="0" xfId="24" applyFont="1" applyFill="1" applyBorder="1" applyProtection="1">
      <alignment vertical="center"/>
      <protection locked="0"/>
    </xf>
    <xf numFmtId="0" fontId="44" fillId="0" borderId="0" xfId="2" applyFont="1" applyFill="1" applyBorder="1" applyAlignment="1" applyProtection="1">
      <alignment vertical="center"/>
      <protection locked="0"/>
    </xf>
    <xf numFmtId="0" fontId="44" fillId="0" borderId="0" xfId="2" applyFont="1" applyAlignment="1" applyProtection="1">
      <alignment vertical="center"/>
      <protection locked="0"/>
    </xf>
    <xf numFmtId="0" fontId="29" fillId="4" borderId="3" xfId="2" applyFont="1" applyFill="1" applyBorder="1" applyAlignment="1" applyProtection="1">
      <alignment vertical="center"/>
      <protection locked="0"/>
    </xf>
    <xf numFmtId="0" fontId="45" fillId="3" borderId="5" xfId="0" applyFont="1" applyFill="1" applyBorder="1" applyAlignment="1" applyProtection="1">
      <alignment horizontal="center" vertical="center" wrapText="1"/>
      <protection locked="0"/>
    </xf>
    <xf numFmtId="0" fontId="46" fillId="2" borderId="1" xfId="0" applyFont="1" applyFill="1" applyBorder="1" applyAlignment="1" applyProtection="1">
      <alignment horizontal="center" vertical="center" wrapText="1"/>
      <protection locked="0"/>
    </xf>
    <xf numFmtId="0" fontId="46" fillId="2" borderId="1" xfId="2" applyFont="1" applyFill="1" applyBorder="1" applyAlignment="1" applyProtection="1">
      <alignment horizontal="center" vertical="center" wrapText="1"/>
      <protection locked="0"/>
    </xf>
    <xf numFmtId="0" fontId="41" fillId="17" borderId="1" xfId="2" applyFont="1" applyFill="1" applyBorder="1" applyAlignment="1" applyProtection="1">
      <alignment horizontal="center" vertical="center" wrapText="1"/>
      <protection locked="0"/>
    </xf>
    <xf numFmtId="164" fontId="41" fillId="17" borderId="1" xfId="3" applyNumberFormat="1" applyFont="1" applyFill="1" applyBorder="1" applyAlignment="1" applyProtection="1">
      <alignment horizontal="center" vertical="center" wrapText="1"/>
      <protection locked="0"/>
    </xf>
    <xf numFmtId="164" fontId="46" fillId="5" borderId="1" xfId="3" applyNumberFormat="1" applyFont="1" applyFill="1" applyBorder="1" applyAlignment="1" applyProtection="1">
      <alignment horizontal="center" vertical="center" wrapText="1"/>
      <protection locked="0"/>
    </xf>
    <xf numFmtId="165" fontId="46" fillId="5" borderId="1" xfId="3" applyNumberFormat="1" applyFont="1" applyFill="1" applyBorder="1" applyAlignment="1" applyProtection="1">
      <alignment horizontal="center" vertical="center" wrapText="1"/>
      <protection locked="0"/>
    </xf>
    <xf numFmtId="165" fontId="41" fillId="17" borderId="1" xfId="3" applyNumberFormat="1" applyFont="1" applyFill="1" applyBorder="1" applyAlignment="1" applyProtection="1">
      <alignment horizontal="center" vertical="center" wrapText="1"/>
      <protection locked="0"/>
    </xf>
    <xf numFmtId="0" fontId="44" fillId="0" borderId="0" xfId="2" applyFont="1" applyFill="1" applyAlignment="1" applyProtection="1">
      <alignment horizontal="center" vertical="center"/>
      <protection locked="0"/>
    </xf>
    <xf numFmtId="0" fontId="44" fillId="0" borderId="0" xfId="2" applyFont="1" applyFill="1" applyBorder="1" applyAlignment="1" applyProtection="1">
      <alignment horizontal="center" vertical="center"/>
      <protection locked="0"/>
    </xf>
    <xf numFmtId="0" fontId="44" fillId="0" borderId="0" xfId="2" applyFont="1" applyAlignment="1" applyProtection="1">
      <alignment horizontal="center" vertical="center"/>
      <protection locked="0"/>
    </xf>
    <xf numFmtId="0" fontId="29" fillId="3" borderId="1" xfId="0" applyFont="1" applyFill="1" applyBorder="1" applyAlignment="1" applyProtection="1">
      <alignment horizontal="center" vertical="center"/>
      <protection hidden="1"/>
    </xf>
    <xf numFmtId="0" fontId="41" fillId="0" borderId="1" xfId="2" applyFont="1" applyBorder="1" applyAlignment="1" applyProtection="1">
      <alignment horizontal="center" vertical="center"/>
      <protection locked="0"/>
    </xf>
    <xf numFmtId="0" fontId="41" fillId="17" borderId="1" xfId="2" applyFont="1" applyFill="1" applyBorder="1" applyAlignment="1" applyProtection="1">
      <alignment horizontal="center" vertical="center"/>
      <protection hidden="1"/>
    </xf>
    <xf numFmtId="0" fontId="41" fillId="17" borderId="1" xfId="2" applyFont="1" applyFill="1" applyBorder="1" applyAlignment="1" applyProtection="1">
      <alignment horizontal="center" vertical="center"/>
      <protection locked="0" hidden="1"/>
    </xf>
    <xf numFmtId="4" fontId="29" fillId="17" borderId="1" xfId="2" applyNumberFormat="1" applyFont="1" applyFill="1" applyBorder="1" applyAlignment="1" applyProtection="1">
      <alignment horizontal="center" vertical="center"/>
      <protection hidden="1"/>
    </xf>
    <xf numFmtId="4" fontId="29" fillId="0" borderId="1" xfId="2" applyNumberFormat="1" applyFont="1" applyBorder="1" applyAlignment="1" applyProtection="1">
      <alignment horizontal="center" vertical="center"/>
      <protection locked="0"/>
    </xf>
    <xf numFmtId="0" fontId="29" fillId="0" borderId="1" xfId="2" applyFont="1" applyBorder="1" applyAlignment="1" applyProtection="1">
      <alignment horizontal="center" vertical="center"/>
      <protection locked="0"/>
    </xf>
    <xf numFmtId="0" fontId="29" fillId="0" borderId="0" xfId="2" applyFont="1" applyFill="1" applyAlignment="1" applyProtection="1">
      <alignment horizontal="center" vertical="center"/>
      <protection locked="0"/>
    </xf>
    <xf numFmtId="0" fontId="41" fillId="0" borderId="0" xfId="24" applyFont="1" applyFill="1" applyBorder="1" applyAlignment="1" applyProtection="1">
      <alignment horizontal="center" vertical="center"/>
      <protection locked="0"/>
    </xf>
    <xf numFmtId="0" fontId="29" fillId="0" borderId="0" xfId="2" applyFont="1" applyFill="1" applyBorder="1" applyAlignment="1" applyProtection="1">
      <alignment horizontal="center" vertical="center"/>
      <protection locked="0"/>
    </xf>
    <xf numFmtId="0" fontId="29" fillId="0" borderId="0" xfId="2" applyFont="1" applyAlignment="1" applyProtection="1">
      <alignment horizontal="center" vertical="center"/>
      <protection locked="0"/>
    </xf>
    <xf numFmtId="9" fontId="29" fillId="0" borderId="1" xfId="1" applyFont="1" applyBorder="1" applyAlignment="1" applyProtection="1">
      <alignment horizontal="center" vertical="center"/>
      <protection locked="0"/>
    </xf>
    <xf numFmtId="0" fontId="29" fillId="10" borderId="15" xfId="2" applyFont="1" applyFill="1" applyBorder="1" applyAlignment="1" applyProtection="1">
      <alignment horizontal="center"/>
      <protection locked="0"/>
    </xf>
    <xf numFmtId="0" fontId="29" fillId="10" borderId="20" xfId="2" applyFont="1" applyFill="1" applyBorder="1" applyAlignment="1" applyProtection="1">
      <alignment horizontal="center" vertical="center" wrapText="1"/>
      <protection locked="0"/>
    </xf>
    <xf numFmtId="0" fontId="29" fillId="10" borderId="21" xfId="2" applyFont="1" applyFill="1" applyBorder="1" applyAlignment="1" applyProtection="1">
      <alignment horizontal="center" vertical="center"/>
      <protection locked="0"/>
    </xf>
    <xf numFmtId="0" fontId="29" fillId="4" borderId="4" xfId="2" applyFont="1" applyFill="1" applyBorder="1" applyAlignment="1" applyProtection="1">
      <alignment horizontal="left" vertical="center"/>
      <protection locked="0"/>
    </xf>
    <xf numFmtId="0" fontId="8" fillId="0" borderId="1" xfId="2" applyFont="1" applyBorder="1" applyAlignment="1" applyProtection="1">
      <alignment horizontal="left" vertical="center"/>
      <protection locked="0"/>
    </xf>
    <xf numFmtId="0" fontId="41" fillId="19" borderId="1" xfId="2" applyFont="1" applyFill="1" applyBorder="1" applyAlignment="1" applyProtection="1">
      <alignment horizontal="center" vertical="center"/>
      <protection locked="0"/>
    </xf>
    <xf numFmtId="0" fontId="29" fillId="19" borderId="1" xfId="2" applyFont="1" applyFill="1" applyBorder="1" applyAlignment="1" applyProtection="1">
      <alignment horizontal="center" vertical="center"/>
      <protection locked="0"/>
    </xf>
    <xf numFmtId="0" fontId="41" fillId="19" borderId="1" xfId="2" applyFont="1" applyFill="1" applyBorder="1" applyAlignment="1" applyProtection="1">
      <alignment horizontal="center" vertical="center" wrapText="1"/>
      <protection locked="0"/>
    </xf>
    <xf numFmtId="9" fontId="41" fillId="19" borderId="1" xfId="1" applyFont="1" applyFill="1" applyBorder="1" applyAlignment="1" applyProtection="1">
      <alignment horizontal="center" vertical="center"/>
      <protection locked="0"/>
    </xf>
    <xf numFmtId="4" fontId="29" fillId="19" borderId="1" xfId="2" applyNumberFormat="1" applyFont="1" applyFill="1" applyBorder="1" applyAlignment="1" applyProtection="1">
      <alignment horizontal="center" vertical="center"/>
      <protection locked="0"/>
    </xf>
    <xf numFmtId="0" fontId="8" fillId="0" borderId="1" xfId="2" applyFont="1" applyFill="1" applyBorder="1" applyAlignment="1" applyProtection="1">
      <alignment horizontal="left" vertical="center" wrapText="1"/>
      <protection locked="0"/>
    </xf>
    <xf numFmtId="0" fontId="29" fillId="4" borderId="4" xfId="2" applyFont="1" applyFill="1" applyBorder="1" applyAlignment="1" applyProtection="1">
      <alignment horizontal="left" vertical="center"/>
      <protection locked="0"/>
    </xf>
    <xf numFmtId="0" fontId="47" fillId="9" borderId="16" xfId="2" applyFont="1" applyFill="1" applyBorder="1" applyAlignment="1" applyProtection="1">
      <alignment horizontal="center" vertical="center" wrapText="1"/>
      <protection locked="0"/>
    </xf>
    <xf numFmtId="0" fontId="47" fillId="9" borderId="17" xfId="2" applyFont="1" applyFill="1" applyBorder="1" applyAlignment="1" applyProtection="1">
      <alignment horizontal="center" vertical="center"/>
      <protection locked="0"/>
    </xf>
    <xf numFmtId="0" fontId="47" fillId="9" borderId="18" xfId="2" applyFont="1" applyFill="1" applyBorder="1" applyAlignment="1" applyProtection="1">
      <alignment horizontal="center" vertical="center"/>
      <protection locked="0"/>
    </xf>
    <xf numFmtId="0" fontId="44" fillId="7" borderId="4" xfId="2" applyFont="1" applyFill="1" applyBorder="1" applyAlignment="1" applyProtection="1">
      <alignment horizontal="center" vertical="center"/>
      <protection locked="0"/>
    </xf>
    <xf numFmtId="0" fontId="44" fillId="7" borderId="3" xfId="2" applyFont="1" applyFill="1" applyBorder="1" applyAlignment="1" applyProtection="1">
      <alignment horizontal="center" vertical="center"/>
      <protection locked="0"/>
    </xf>
    <xf numFmtId="0" fontId="47" fillId="8" borderId="12" xfId="2" applyFont="1" applyFill="1" applyBorder="1" applyAlignment="1" applyProtection="1">
      <alignment horizontal="left" vertical="center" wrapText="1"/>
      <protection locked="0"/>
    </xf>
    <xf numFmtId="0" fontId="47" fillId="8" borderId="4" xfId="2" applyFont="1" applyFill="1" applyBorder="1" applyAlignment="1" applyProtection="1">
      <alignment horizontal="left" vertical="center" wrapText="1"/>
      <protection locked="0"/>
    </xf>
    <xf numFmtId="0" fontId="47" fillId="8" borderId="3" xfId="2" applyFont="1" applyFill="1" applyBorder="1" applyAlignment="1" applyProtection="1">
      <alignment horizontal="left" vertical="center" wrapText="1"/>
      <protection locked="0"/>
    </xf>
    <xf numFmtId="0" fontId="29" fillId="4" borderId="4" xfId="2" applyFont="1" applyFill="1" applyBorder="1" applyAlignment="1" applyProtection="1">
      <alignment horizontal="left" vertical="center"/>
      <protection locked="0"/>
    </xf>
    <xf numFmtId="0" fontId="29" fillId="4" borderId="3" xfId="2" applyFont="1" applyFill="1" applyBorder="1" applyAlignment="1" applyProtection="1">
      <alignment horizontal="left" vertical="center"/>
      <protection locked="0"/>
    </xf>
    <xf numFmtId="0" fontId="29" fillId="4" borderId="2" xfId="2" applyFont="1" applyFill="1" applyBorder="1" applyAlignment="1" applyProtection="1">
      <alignment horizontal="right" vertical="center"/>
      <protection locked="0"/>
    </xf>
    <xf numFmtId="0" fontId="29" fillId="4" borderId="3" xfId="2" applyFont="1" applyFill="1" applyBorder="1" applyAlignment="1" applyProtection="1">
      <alignment horizontal="right" vertical="center"/>
      <protection locked="0"/>
    </xf>
    <xf numFmtId="0" fontId="44" fillId="7" borderId="13" xfId="2" applyFont="1" applyFill="1" applyBorder="1" applyAlignment="1" applyProtection="1">
      <alignment horizontal="center" vertical="center"/>
      <protection locked="0"/>
    </xf>
    <xf numFmtId="0" fontId="44" fillId="7" borderId="14" xfId="2" applyFont="1" applyFill="1" applyBorder="1" applyAlignment="1" applyProtection="1">
      <alignment horizontal="center" vertical="center"/>
      <protection locked="0"/>
    </xf>
    <xf numFmtId="0" fontId="6" fillId="2" borderId="10" xfId="2" applyFont="1" applyFill="1" applyBorder="1" applyAlignment="1" applyProtection="1">
      <alignment horizontal="center" vertical="center" wrapText="1"/>
      <protection locked="0"/>
    </xf>
    <xf numFmtId="0" fontId="6" fillId="2" borderId="14" xfId="2" applyFont="1" applyFill="1" applyBorder="1" applyAlignment="1" applyProtection="1">
      <alignment horizontal="center" vertical="center" wrapText="1"/>
      <protection locked="0"/>
    </xf>
    <xf numFmtId="0" fontId="17" fillId="0" borderId="24" xfId="5" applyFont="1" applyBorder="1" applyAlignment="1">
      <alignment horizontal="center" wrapText="1"/>
    </xf>
    <xf numFmtId="0" fontId="17" fillId="0" borderId="1" xfId="5" applyFont="1" applyBorder="1" applyAlignment="1">
      <alignment horizontal="center" wrapText="1"/>
    </xf>
    <xf numFmtId="0" fontId="17" fillId="0" borderId="24" xfId="5" applyFont="1" applyBorder="1" applyAlignment="1">
      <alignment horizontal="center"/>
    </xf>
    <xf numFmtId="0" fontId="17" fillId="0" borderId="1" xfId="5" applyFont="1" applyBorder="1" applyAlignment="1">
      <alignment horizontal="center"/>
    </xf>
    <xf numFmtId="0" fontId="17" fillId="0" borderId="25" xfId="5" applyFont="1" applyBorder="1" applyAlignment="1">
      <alignment horizontal="center" wrapText="1"/>
    </xf>
    <xf numFmtId="0" fontId="17" fillId="0" borderId="27" xfId="5" applyFont="1" applyBorder="1" applyAlignment="1">
      <alignment horizontal="center" wrapText="1"/>
    </xf>
    <xf numFmtId="167" fontId="17" fillId="0" borderId="1" xfId="5" applyNumberFormat="1" applyFont="1" applyBorder="1" applyAlignment="1">
      <alignment horizontal="center" wrapText="1"/>
    </xf>
    <xf numFmtId="167" fontId="17" fillId="0" borderId="27" xfId="5" applyNumberFormat="1" applyFont="1" applyBorder="1" applyAlignment="1">
      <alignment horizontal="center" wrapText="1"/>
    </xf>
    <xf numFmtId="0" fontId="17" fillId="0" borderId="30" xfId="5" applyFont="1" applyFill="1" applyBorder="1" applyAlignment="1">
      <alignment horizontal="center"/>
    </xf>
    <xf numFmtId="0" fontId="19" fillId="0" borderId="11" xfId="5" applyFont="1" applyFill="1" applyBorder="1" applyAlignment="1">
      <alignment horizontal="center"/>
    </xf>
    <xf numFmtId="168" fontId="19" fillId="0" borderId="19" xfId="5" applyNumberFormat="1" applyFont="1" applyBorder="1" applyAlignment="1">
      <alignment horizontal="center"/>
    </xf>
    <xf numFmtId="168" fontId="19" fillId="0" borderId="31" xfId="5" applyNumberFormat="1" applyFont="1" applyBorder="1" applyAlignment="1">
      <alignment horizontal="center"/>
    </xf>
    <xf numFmtId="0" fontId="0" fillId="22" borderId="1" xfId="0" applyFill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 textRotation="255"/>
    </xf>
    <xf numFmtId="0" fontId="9" fillId="17" borderId="10" xfId="2" applyFont="1" applyFill="1" applyBorder="1" applyAlignment="1" applyProtection="1">
      <alignment horizontal="center" vertical="center" wrapText="1"/>
      <protection locked="0"/>
    </xf>
    <xf numFmtId="0" fontId="9" fillId="17" borderId="5" xfId="2" applyFont="1" applyFill="1" applyBorder="1" applyAlignment="1" applyProtection="1">
      <alignment horizontal="center" vertical="center" wrapText="1"/>
      <protection locked="0"/>
    </xf>
    <xf numFmtId="0" fontId="27" fillId="11" borderId="36" xfId="0" applyFont="1" applyFill="1" applyBorder="1" applyAlignment="1">
      <alignment horizontal="center" vertical="center"/>
    </xf>
    <xf numFmtId="49" fontId="31" fillId="11" borderId="37" xfId="0" applyNumberFormat="1" applyFont="1" applyFill="1" applyBorder="1" applyAlignment="1">
      <alignment horizontal="center" vertical="center"/>
    </xf>
    <xf numFmtId="167" fontId="17" fillId="0" borderId="29" xfId="5" applyNumberFormat="1" applyFont="1" applyBorder="1" applyAlignment="1">
      <alignment horizontal="center" wrapText="1"/>
    </xf>
    <xf numFmtId="167" fontId="17" fillId="0" borderId="32" xfId="5" applyNumberFormat="1" applyFont="1" applyBorder="1" applyAlignment="1">
      <alignment horizontal="center" wrapText="1"/>
    </xf>
    <xf numFmtId="0" fontId="17" fillId="0" borderId="26" xfId="5" applyFont="1" applyFill="1" applyBorder="1" applyAlignment="1">
      <alignment horizontal="center"/>
    </xf>
    <xf numFmtId="0" fontId="19" fillId="0" borderId="1" xfId="5" applyFont="1" applyFill="1" applyBorder="1" applyAlignment="1">
      <alignment horizontal="center"/>
    </xf>
    <xf numFmtId="166" fontId="19" fillId="0" borderId="1" xfId="5" applyNumberFormat="1" applyFont="1" applyBorder="1" applyAlignment="1">
      <alignment horizontal="center"/>
    </xf>
    <xf numFmtId="166" fontId="19" fillId="0" borderId="27" xfId="5" applyNumberFormat="1" applyFont="1" applyBorder="1" applyAlignment="1">
      <alignment horizontal="center"/>
    </xf>
    <xf numFmtId="0" fontId="17" fillId="0" borderId="28" xfId="5" applyFont="1" applyFill="1" applyBorder="1" applyAlignment="1">
      <alignment horizontal="center"/>
    </xf>
    <xf numFmtId="0" fontId="17" fillId="0" borderId="29" xfId="5" applyFont="1" applyFill="1" applyBorder="1" applyAlignment="1">
      <alignment horizontal="center"/>
    </xf>
    <xf numFmtId="166" fontId="19" fillId="0" borderId="29" xfId="5" applyNumberFormat="1" applyFont="1" applyBorder="1" applyAlignment="1">
      <alignment horizontal="center"/>
    </xf>
    <xf numFmtId="166" fontId="19" fillId="0" borderId="32" xfId="5" applyNumberFormat="1" applyFont="1" applyBorder="1" applyAlignment="1">
      <alignment horizontal="center"/>
    </xf>
    <xf numFmtId="0" fontId="19" fillId="0" borderId="33" xfId="5" applyFont="1" applyFill="1" applyBorder="1" applyAlignment="1">
      <alignment horizontal="right"/>
    </xf>
    <xf numFmtId="0" fontId="19" fillId="0" borderId="34" xfId="5" applyFont="1" applyFill="1" applyBorder="1" applyAlignment="1">
      <alignment horizontal="right"/>
    </xf>
    <xf numFmtId="0" fontId="19" fillId="0" borderId="35" xfId="5" applyFont="1" applyFill="1" applyBorder="1" applyAlignment="1">
      <alignment horizontal="right"/>
    </xf>
  </cellXfs>
  <cellStyles count="32">
    <cellStyle name="Normal" xfId="0" builtinId="0"/>
    <cellStyle name="Percent" xfId="1" builtinId="5"/>
    <cellStyle name="常规 2" xfId="5" xr:uid="{00000000-0005-0000-0000-000002000000}"/>
    <cellStyle name="常规 2 2" xfId="6" xr:uid="{00000000-0005-0000-0000-000003000000}"/>
    <cellStyle name="常规 2 2 2" xfId="29" xr:uid="{00000000-0005-0000-0000-000004000000}"/>
    <cellStyle name="常规 2 3" xfId="7" xr:uid="{00000000-0005-0000-0000-000005000000}"/>
    <cellStyle name="常规 2 4" xfId="8" xr:uid="{00000000-0005-0000-0000-000006000000}"/>
    <cellStyle name="常规 3" xfId="2" xr:uid="{00000000-0005-0000-0000-000007000000}"/>
    <cellStyle name="常规 3 2" xfId="10" xr:uid="{00000000-0005-0000-0000-000008000000}"/>
    <cellStyle name="常规 3 3" xfId="11" xr:uid="{00000000-0005-0000-0000-000009000000}"/>
    <cellStyle name="常规 3 4" xfId="12" xr:uid="{00000000-0005-0000-0000-00000A000000}"/>
    <cellStyle name="常规 3 5" xfId="9" xr:uid="{00000000-0005-0000-0000-00000B000000}"/>
    <cellStyle name="常规 4" xfId="13" xr:uid="{00000000-0005-0000-0000-00000C000000}"/>
    <cellStyle name="常规 4 2" xfId="27" xr:uid="{00000000-0005-0000-0000-00000D000000}"/>
    <cellStyle name="常规 5" xfId="14" xr:uid="{00000000-0005-0000-0000-00000E000000}"/>
    <cellStyle name="常规 5 2" xfId="15" xr:uid="{00000000-0005-0000-0000-00000F000000}"/>
    <cellStyle name="常规 5 3" xfId="16" xr:uid="{00000000-0005-0000-0000-000010000000}"/>
    <cellStyle name="常规 5 4" xfId="17" xr:uid="{00000000-0005-0000-0000-000011000000}"/>
    <cellStyle name="常规 5 5" xfId="28" xr:uid="{00000000-0005-0000-0000-000012000000}"/>
    <cellStyle name="常规 6" xfId="18" xr:uid="{00000000-0005-0000-0000-000013000000}"/>
    <cellStyle name="常规 6 2" xfId="19" xr:uid="{00000000-0005-0000-0000-000014000000}"/>
    <cellStyle name="常规 6 3" xfId="20" xr:uid="{00000000-0005-0000-0000-000015000000}"/>
    <cellStyle name="常规 6 4" xfId="21" xr:uid="{00000000-0005-0000-0000-000016000000}"/>
    <cellStyle name="常规 6 5" xfId="31" xr:uid="{00000000-0005-0000-0000-000017000000}"/>
    <cellStyle name="常规 7" xfId="4" xr:uid="{00000000-0005-0000-0000-000018000000}"/>
    <cellStyle name="常规 7 2" xfId="22" xr:uid="{00000000-0005-0000-0000-000019000000}"/>
    <cellStyle name="常规 7 3" xfId="23" xr:uid="{00000000-0005-0000-0000-00001A000000}"/>
    <cellStyle name="常规 7 4" xfId="30" xr:uid="{00000000-0005-0000-0000-00001B000000}"/>
    <cellStyle name="常规 8" xfId="26" xr:uid="{00000000-0005-0000-0000-00001C000000}"/>
    <cellStyle name="常规_(P)Grizzly SOP for Main Chassis" xfId="3" xr:uid="{00000000-0005-0000-0000-00001D000000}"/>
    <cellStyle name="常规_PQ25_030406 2" xfId="24" xr:uid="{00000000-0005-0000-0000-00001E000000}"/>
    <cellStyle name="样式 1" xfId="25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1</xdr:row>
          <xdr:rowOff>228600</xdr:rowOff>
        </xdr:from>
        <xdr:to>
          <xdr:col>8</xdr:col>
          <xdr:colOff>238125</xdr:colOff>
          <xdr:row>3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219075</xdr:rowOff>
        </xdr:from>
        <xdr:to>
          <xdr:col>9</xdr:col>
          <xdr:colOff>95250</xdr:colOff>
          <xdr:row>3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66676</xdr:colOff>
      <xdr:row>0</xdr:row>
      <xdr:rowOff>0</xdr:rowOff>
    </xdr:from>
    <xdr:to>
      <xdr:col>9</xdr:col>
      <xdr:colOff>1285876</xdr:colOff>
      <xdr:row>0</xdr:row>
      <xdr:rowOff>419100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010401" y="0"/>
          <a:ext cx="12192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00">
              <a:solidFill>
                <a:srgbClr val="7030A0"/>
              </a:solidFill>
            </a:rPr>
            <a:t>RMB=〉USD</a:t>
          </a:r>
        </a:p>
        <a:p>
          <a:pPr algn="ctr"/>
          <a:r>
            <a:rPr lang="en-US" altLang="zh-CN" sz="1000">
              <a:solidFill>
                <a:srgbClr val="7030A0"/>
              </a:solidFill>
            </a:rPr>
            <a:t>Rate</a:t>
          </a:r>
          <a:endParaRPr lang="zh-CN" altLang="en-US" sz="1000">
            <a:solidFill>
              <a:srgbClr val="7030A0"/>
            </a:solidFill>
          </a:endParaRPr>
        </a:p>
      </xdr:txBody>
    </xdr:sp>
    <xdr:clientData/>
  </xdr:twoCellAnchor>
  <xdr:twoCellAnchor editAs="oneCell">
    <xdr:from>
      <xdr:col>3</xdr:col>
      <xdr:colOff>258536</xdr:colOff>
      <xdr:row>4</xdr:row>
      <xdr:rowOff>81643</xdr:rowOff>
    </xdr:from>
    <xdr:to>
      <xdr:col>3</xdr:col>
      <xdr:colOff>1125547</xdr:colOff>
      <xdr:row>4</xdr:row>
      <xdr:rowOff>707572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7357" y="1646464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272143</xdr:colOff>
      <xdr:row>5</xdr:row>
      <xdr:rowOff>68036</xdr:rowOff>
    </xdr:from>
    <xdr:to>
      <xdr:col>3</xdr:col>
      <xdr:colOff>1139154</xdr:colOff>
      <xdr:row>5</xdr:row>
      <xdr:rowOff>693965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0964" y="2449286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204107</xdr:colOff>
      <xdr:row>6</xdr:row>
      <xdr:rowOff>95250</xdr:rowOff>
    </xdr:from>
    <xdr:to>
      <xdr:col>3</xdr:col>
      <xdr:colOff>1071118</xdr:colOff>
      <xdr:row>6</xdr:row>
      <xdr:rowOff>721179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2928" y="3292929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258537</xdr:colOff>
      <xdr:row>7</xdr:row>
      <xdr:rowOff>95250</xdr:rowOff>
    </xdr:from>
    <xdr:to>
      <xdr:col>3</xdr:col>
      <xdr:colOff>1129395</xdr:colOff>
      <xdr:row>7</xdr:row>
      <xdr:rowOff>783907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7358" y="4109357"/>
          <a:ext cx="870858" cy="688657"/>
        </a:xfrm>
        <a:prstGeom prst="rect">
          <a:avLst/>
        </a:prstGeom>
      </xdr:spPr>
    </xdr:pic>
    <xdr:clientData/>
  </xdr:twoCellAnchor>
  <xdr:twoCellAnchor editAs="oneCell">
    <xdr:from>
      <xdr:col>3</xdr:col>
      <xdr:colOff>68037</xdr:colOff>
      <xdr:row>8</xdr:row>
      <xdr:rowOff>40822</xdr:rowOff>
    </xdr:from>
    <xdr:to>
      <xdr:col>4</xdr:col>
      <xdr:colOff>4788</xdr:colOff>
      <xdr:row>9</xdr:row>
      <xdr:rowOff>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6858" y="4871358"/>
          <a:ext cx="1161394" cy="775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</xdr:colOff>
          <xdr:row>1</xdr:row>
          <xdr:rowOff>228600</xdr:rowOff>
        </xdr:from>
        <xdr:to>
          <xdr:col>8</xdr:col>
          <xdr:colOff>238125</xdr:colOff>
          <xdr:row>3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219075</xdr:rowOff>
        </xdr:from>
        <xdr:to>
          <xdr:col>9</xdr:col>
          <xdr:colOff>95250</xdr:colOff>
          <xdr:row>3</xdr:row>
          <xdr:rowOff>19050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2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66676</xdr:colOff>
      <xdr:row>0</xdr:row>
      <xdr:rowOff>0</xdr:rowOff>
    </xdr:from>
    <xdr:to>
      <xdr:col>9</xdr:col>
      <xdr:colOff>1285876</xdr:colOff>
      <xdr:row>0</xdr:row>
      <xdr:rowOff>419100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0629901" y="0"/>
          <a:ext cx="106680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1000">
              <a:solidFill>
                <a:srgbClr val="7030A0"/>
              </a:solidFill>
            </a:rPr>
            <a:t>RMB=〉USD</a:t>
          </a:r>
        </a:p>
        <a:p>
          <a:pPr algn="ctr"/>
          <a:r>
            <a:rPr lang="en-US" altLang="zh-CN" sz="1000">
              <a:solidFill>
                <a:srgbClr val="7030A0"/>
              </a:solidFill>
            </a:rPr>
            <a:t>Rate</a:t>
          </a:r>
          <a:endParaRPr lang="zh-CN" altLang="en-US" sz="1000">
            <a:solidFill>
              <a:srgbClr val="7030A0"/>
            </a:solidFill>
          </a:endParaRPr>
        </a:p>
      </xdr:txBody>
    </xdr:sp>
    <xdr:clientData/>
  </xdr:twoCellAnchor>
  <xdr:twoCellAnchor editAs="oneCell">
    <xdr:from>
      <xdr:col>3</xdr:col>
      <xdr:colOff>258536</xdr:colOff>
      <xdr:row>4</xdr:row>
      <xdr:rowOff>81643</xdr:rowOff>
    </xdr:from>
    <xdr:to>
      <xdr:col>3</xdr:col>
      <xdr:colOff>582622</xdr:colOff>
      <xdr:row>5</xdr:row>
      <xdr:rowOff>2723</xdr:rowOff>
    </xdr:to>
    <xdr:pic>
      <xdr:nvPicPr>
        <xdr:cNvPr id="5" name="图片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4111" y="2119993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272143</xdr:colOff>
      <xdr:row>5</xdr:row>
      <xdr:rowOff>68036</xdr:rowOff>
    </xdr:from>
    <xdr:to>
      <xdr:col>3</xdr:col>
      <xdr:colOff>577179</xdr:colOff>
      <xdr:row>5</xdr:row>
      <xdr:rowOff>189140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7718" y="2925536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204107</xdr:colOff>
      <xdr:row>6</xdr:row>
      <xdr:rowOff>95250</xdr:rowOff>
    </xdr:from>
    <xdr:to>
      <xdr:col>3</xdr:col>
      <xdr:colOff>585343</xdr:colOff>
      <xdr:row>6</xdr:row>
      <xdr:rowOff>187779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9682" y="3771900"/>
          <a:ext cx="867011" cy="625929"/>
        </a:xfrm>
        <a:prstGeom prst="rect">
          <a:avLst/>
        </a:prstGeom>
      </xdr:spPr>
    </xdr:pic>
    <xdr:clientData/>
  </xdr:twoCellAnchor>
  <xdr:twoCellAnchor editAs="oneCell">
    <xdr:from>
      <xdr:col>3</xdr:col>
      <xdr:colOff>258537</xdr:colOff>
      <xdr:row>7</xdr:row>
      <xdr:rowOff>95250</xdr:rowOff>
    </xdr:from>
    <xdr:to>
      <xdr:col>3</xdr:col>
      <xdr:colOff>576945</xdr:colOff>
      <xdr:row>8</xdr:row>
      <xdr:rowOff>2857</xdr:rowOff>
    </xdr:to>
    <xdr:pic>
      <xdr:nvPicPr>
        <xdr:cNvPr id="8" name="图片 4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54112" y="4591050"/>
          <a:ext cx="870858" cy="688657"/>
        </a:xfrm>
        <a:prstGeom prst="rect">
          <a:avLst/>
        </a:prstGeom>
      </xdr:spPr>
    </xdr:pic>
    <xdr:clientData/>
  </xdr:twoCellAnchor>
  <xdr:twoCellAnchor editAs="oneCell">
    <xdr:from>
      <xdr:col>3</xdr:col>
      <xdr:colOff>68037</xdr:colOff>
      <xdr:row>8</xdr:row>
      <xdr:rowOff>40822</xdr:rowOff>
    </xdr:from>
    <xdr:to>
      <xdr:col>3</xdr:col>
      <xdr:colOff>585813</xdr:colOff>
      <xdr:row>9</xdr:row>
      <xdr:rowOff>1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63612" y="5355772"/>
          <a:ext cx="1165476" cy="7783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2"/>
  <sheetViews>
    <sheetView view="pageBreakPreview" zoomScale="70" zoomScaleNormal="55" zoomScaleSheetLayoutView="70" workbookViewId="0">
      <selection activeCell="H14" sqref="A1:XFD1048576"/>
    </sheetView>
  </sheetViews>
  <sheetFormatPr defaultColWidth="8.7109375" defaultRowHeight="12.75"/>
  <cols>
    <col min="1" max="1" width="13.7109375" style="91" customWidth="1"/>
    <col min="2" max="2" width="20.85546875" style="91" customWidth="1"/>
    <col min="3" max="3" width="5.85546875" style="91" customWidth="1"/>
    <col min="4" max="4" width="18.42578125" style="91" customWidth="1"/>
    <col min="5" max="5" width="18.28515625" style="91" customWidth="1"/>
    <col min="6" max="6" width="19.42578125" style="91" bestFit="1" customWidth="1"/>
    <col min="7" max="7" width="24.5703125" style="91" customWidth="1"/>
    <col min="8" max="8" width="17.85546875" style="91" customWidth="1"/>
    <col min="9" max="9" width="19.42578125" style="91" customWidth="1"/>
    <col min="10" max="10" width="17" style="91" customWidth="1"/>
    <col min="11" max="11" width="17.85546875" style="91" customWidth="1"/>
    <col min="12" max="12" width="17.5703125" style="91" customWidth="1"/>
    <col min="13" max="13" width="16.42578125" style="91" customWidth="1"/>
    <col min="14" max="14" width="16.85546875" style="91" customWidth="1"/>
    <col min="15" max="15" width="11.140625" style="91" customWidth="1"/>
    <col min="16" max="16" width="39.28515625" style="91" customWidth="1"/>
    <col min="17" max="16384" width="8.7109375" style="91"/>
  </cols>
  <sheetData>
    <row r="1" spans="1:19" ht="89.25" customHeight="1" thickBot="1">
      <c r="A1" s="168" t="s">
        <v>257</v>
      </c>
      <c r="B1" s="89" t="s">
        <v>0</v>
      </c>
      <c r="C1" s="90"/>
      <c r="D1" s="90"/>
      <c r="H1" s="92"/>
      <c r="I1" s="93"/>
      <c r="J1" s="156">
        <v>6.7613000000000003</v>
      </c>
      <c r="K1" s="157" t="s">
        <v>255</v>
      </c>
      <c r="L1" s="158" t="s">
        <v>266</v>
      </c>
      <c r="M1" s="173" t="s">
        <v>256</v>
      </c>
      <c r="N1" s="174"/>
      <c r="O1" s="174"/>
      <c r="P1" s="175"/>
    </row>
    <row r="2" spans="1:19" s="131" customFormat="1" ht="19.5" customHeight="1">
      <c r="A2" s="169"/>
      <c r="B2" s="120" t="s">
        <v>248</v>
      </c>
      <c r="C2" s="176" t="s">
        <v>271</v>
      </c>
      <c r="D2" s="176"/>
      <c r="E2" s="177"/>
      <c r="F2" s="121" t="s">
        <v>249</v>
      </c>
      <c r="G2" s="159"/>
      <c r="H2" s="123"/>
      <c r="I2" s="124" t="s">
        <v>250</v>
      </c>
      <c r="J2" s="125" t="str">
        <f>IF(N5=0,"",IF(L1="RMB",$J$1,1))</f>
        <v/>
      </c>
      <c r="K2" s="126" t="s">
        <v>57</v>
      </c>
      <c r="L2" s="180" t="s">
        <v>267</v>
      </c>
      <c r="M2" s="181"/>
      <c r="N2" s="127" t="s">
        <v>58</v>
      </c>
      <c r="O2" s="171" t="s">
        <v>259</v>
      </c>
      <c r="P2" s="172"/>
      <c r="Q2" s="128"/>
      <c r="R2" s="129"/>
      <c r="S2" s="130"/>
    </row>
    <row r="3" spans="1:19" s="131" customFormat="1" ht="19.5" customHeight="1" thickBot="1">
      <c r="A3" s="170"/>
      <c r="B3" s="120" t="s">
        <v>251</v>
      </c>
      <c r="C3" s="176">
        <v>50004</v>
      </c>
      <c r="D3" s="176"/>
      <c r="E3" s="177"/>
      <c r="F3" s="121" t="s">
        <v>1</v>
      </c>
      <c r="G3" s="122" t="s">
        <v>270</v>
      </c>
      <c r="H3" s="132"/>
      <c r="I3" s="178" t="s">
        <v>252</v>
      </c>
      <c r="J3" s="179"/>
      <c r="K3" s="127" t="s">
        <v>56</v>
      </c>
      <c r="L3" s="171" t="s">
        <v>21</v>
      </c>
      <c r="M3" s="172"/>
      <c r="N3" s="127" t="s">
        <v>59</v>
      </c>
      <c r="O3" s="171" t="s">
        <v>19</v>
      </c>
      <c r="P3" s="172"/>
      <c r="Q3" s="128"/>
      <c r="R3" s="130"/>
      <c r="S3" s="129"/>
    </row>
    <row r="4" spans="1:19" s="143" customFormat="1" ht="32.25" customHeight="1">
      <c r="A4" s="133" t="s">
        <v>52</v>
      </c>
      <c r="B4" s="134" t="s">
        <v>3</v>
      </c>
      <c r="C4" s="135" t="s">
        <v>2</v>
      </c>
      <c r="D4" s="135" t="s">
        <v>12</v>
      </c>
      <c r="E4" s="135" t="s">
        <v>4</v>
      </c>
      <c r="F4" s="135" t="s">
        <v>5</v>
      </c>
      <c r="G4" s="136" t="s">
        <v>253</v>
      </c>
      <c r="H4" s="135" t="s">
        <v>6</v>
      </c>
      <c r="I4" s="135" t="s">
        <v>7</v>
      </c>
      <c r="J4" s="136" t="s">
        <v>213</v>
      </c>
      <c r="K4" s="137" t="s">
        <v>8</v>
      </c>
      <c r="L4" s="138" t="s">
        <v>9</v>
      </c>
      <c r="M4" s="139" t="s">
        <v>10</v>
      </c>
      <c r="N4" s="139" t="s">
        <v>13</v>
      </c>
      <c r="O4" s="140" t="s">
        <v>254</v>
      </c>
      <c r="P4" s="135" t="s">
        <v>11</v>
      </c>
      <c r="Q4" s="141"/>
      <c r="R4" s="129"/>
      <c r="S4" s="142"/>
    </row>
    <row r="5" spans="1:19" s="154" customFormat="1" ht="64.5" customHeight="1">
      <c r="A5" s="144" t="str">
        <f>B5&amp;C5</f>
        <v>A00673921</v>
      </c>
      <c r="B5" s="161" t="s">
        <v>272</v>
      </c>
      <c r="C5" s="145">
        <v>1</v>
      </c>
      <c r="D5" s="145"/>
      <c r="E5" s="163" t="s">
        <v>273</v>
      </c>
      <c r="F5" s="161" t="s">
        <v>161</v>
      </c>
      <c r="G5" s="146" t="str">
        <f>IF(F5="","",VLOOKUP(F5,Data!F:G,2,FALSE))</f>
        <v>单轴攻丝机 T360</v>
      </c>
      <c r="H5" s="164">
        <v>0.85</v>
      </c>
      <c r="I5" s="161">
        <v>10</v>
      </c>
      <c r="J5" s="147">
        <v>1</v>
      </c>
      <c r="K5" s="148">
        <f>IF($L$1="RMB",IF(J5="","",(J5*5*$J$1)),IF(J5="","",(J5*5)))</f>
        <v>33.8065</v>
      </c>
      <c r="L5" s="165">
        <f>1688+M5*0.1</f>
        <v>2088</v>
      </c>
      <c r="M5" s="165">
        <v>4000</v>
      </c>
      <c r="N5" s="150"/>
      <c r="O5" s="146">
        <f>IF(I5="","",(3600/I5*H5))</f>
        <v>306</v>
      </c>
      <c r="P5" s="160"/>
      <c r="Q5" s="151"/>
      <c r="R5" s="152"/>
      <c r="S5" s="153"/>
    </row>
    <row r="6" spans="1:19" s="154" customFormat="1" ht="64.5" customHeight="1">
      <c r="A6" s="144" t="str">
        <f t="shared" ref="A6:A22" si="0">B6&amp;C6</f>
        <v>A00673922</v>
      </c>
      <c r="B6" s="161" t="s">
        <v>272</v>
      </c>
      <c r="C6" s="145">
        <v>2</v>
      </c>
      <c r="D6" s="145"/>
      <c r="E6" s="163" t="s">
        <v>275</v>
      </c>
      <c r="F6" s="161" t="s">
        <v>167</v>
      </c>
      <c r="G6" s="146" t="str">
        <f>IF(F6="","",VLOOKUP(F6,Data!F:G,2,FALSE))</f>
        <v>空压式点焊机 35KVA</v>
      </c>
      <c r="H6" s="164">
        <v>0.85</v>
      </c>
      <c r="I6" s="161">
        <v>20</v>
      </c>
      <c r="J6" s="147">
        <v>1</v>
      </c>
      <c r="K6" s="148">
        <f t="shared" ref="K6:K22" si="1">IF($L$1="RMB",IF(J6="","",(J6*5*$J$1)),IF(J6="","",(J6*5)))</f>
        <v>33.8065</v>
      </c>
      <c r="L6" s="165">
        <f>975+M6*0.1</f>
        <v>1775</v>
      </c>
      <c r="M6" s="165">
        <v>8000</v>
      </c>
      <c r="N6" s="150"/>
      <c r="O6" s="146">
        <f t="shared" ref="O6:O22" si="2">IF(I6="","",(3600/I6*H6))</f>
        <v>153</v>
      </c>
      <c r="P6" s="166" t="s">
        <v>283</v>
      </c>
      <c r="S6" s="153"/>
    </row>
    <row r="7" spans="1:19" s="154" customFormat="1" ht="64.5" customHeight="1">
      <c r="A7" s="144" t="str">
        <f t="shared" si="0"/>
        <v>A00673923</v>
      </c>
      <c r="B7" s="161" t="s">
        <v>272</v>
      </c>
      <c r="C7" s="150">
        <v>3</v>
      </c>
      <c r="D7" s="150"/>
      <c r="E7" s="163" t="s">
        <v>275</v>
      </c>
      <c r="F7" s="161" t="s">
        <v>167</v>
      </c>
      <c r="G7" s="146" t="str">
        <f>IF(F7="","",VLOOKUP(F7,Data!F:G,2,FALSE))</f>
        <v>空压式点焊机 35KVA</v>
      </c>
      <c r="H7" s="164">
        <v>0.85</v>
      </c>
      <c r="I7" s="161">
        <v>20</v>
      </c>
      <c r="J7" s="147">
        <f>IF(F7="","",VLOOKUP(F7,Data!F:H,3,FALSE))</f>
        <v>2</v>
      </c>
      <c r="K7" s="148">
        <f t="shared" si="1"/>
        <v>67.613</v>
      </c>
      <c r="L7" s="165">
        <f>975+M7*0.1</f>
        <v>8975</v>
      </c>
      <c r="M7" s="165">
        <v>80000</v>
      </c>
      <c r="N7" s="150"/>
      <c r="O7" s="146">
        <f t="shared" si="2"/>
        <v>153</v>
      </c>
      <c r="P7" s="160" t="s">
        <v>277</v>
      </c>
      <c r="S7" s="153"/>
    </row>
    <row r="8" spans="1:19" s="154" customFormat="1" ht="64.5" customHeight="1">
      <c r="A8" s="144" t="str">
        <f t="shared" si="0"/>
        <v>A00650371</v>
      </c>
      <c r="B8" s="162" t="s">
        <v>278</v>
      </c>
      <c r="C8" s="150">
        <v>1</v>
      </c>
      <c r="D8" s="150"/>
      <c r="E8" s="163" t="s">
        <v>281</v>
      </c>
      <c r="F8" s="161" t="s">
        <v>282</v>
      </c>
      <c r="G8" s="146" t="str">
        <f>IF(F8="","",VLOOKUP(F8,Data!F:G,2,FALSE))</f>
        <v>组装全检桌</v>
      </c>
      <c r="H8" s="164">
        <v>1</v>
      </c>
      <c r="I8" s="161">
        <v>10</v>
      </c>
      <c r="J8" s="147">
        <f>IF(F8="","",VLOOKUP(F8,Data!F:H,3,FALSE))</f>
        <v>1</v>
      </c>
      <c r="K8" s="148">
        <f t="shared" si="1"/>
        <v>33.8065</v>
      </c>
      <c r="L8" s="165"/>
      <c r="M8" s="165"/>
      <c r="N8" s="150"/>
      <c r="O8" s="146">
        <f t="shared" si="2"/>
        <v>360</v>
      </c>
      <c r="P8" s="160" t="s">
        <v>280</v>
      </c>
      <c r="S8" s="153"/>
    </row>
    <row r="9" spans="1:19" s="154" customFormat="1" ht="64.5" customHeight="1">
      <c r="A9" s="144" t="str">
        <f t="shared" si="0"/>
        <v>A00673961</v>
      </c>
      <c r="B9" s="162" t="s">
        <v>279</v>
      </c>
      <c r="C9" s="150">
        <v>1</v>
      </c>
      <c r="D9" s="150"/>
      <c r="E9" s="163" t="s">
        <v>281</v>
      </c>
      <c r="F9" s="161" t="s">
        <v>282</v>
      </c>
      <c r="G9" s="146" t="str">
        <f>IF(F9="","",VLOOKUP(F9,Data!F:G,2,FALSE))</f>
        <v>组装全检桌</v>
      </c>
      <c r="H9" s="164">
        <v>1</v>
      </c>
      <c r="I9" s="161">
        <v>10</v>
      </c>
      <c r="J9" s="147">
        <f>IF(F9="","",VLOOKUP(F9,Data!F:H,3,FALSE))</f>
        <v>1</v>
      </c>
      <c r="K9" s="148">
        <f t="shared" si="1"/>
        <v>33.8065</v>
      </c>
      <c r="L9" s="165"/>
      <c r="M9" s="165"/>
      <c r="N9" s="150"/>
      <c r="O9" s="146">
        <f t="shared" si="2"/>
        <v>360</v>
      </c>
      <c r="P9" s="150"/>
      <c r="S9" s="153"/>
    </row>
    <row r="10" spans="1:19" s="154" customFormat="1" ht="64.5" customHeight="1">
      <c r="A10" s="144" t="str">
        <f t="shared" si="0"/>
        <v/>
      </c>
      <c r="B10" s="150"/>
      <c r="C10" s="150"/>
      <c r="D10" s="150"/>
      <c r="E10" s="145"/>
      <c r="F10" s="145"/>
      <c r="G10" s="146" t="str">
        <f>IF(F10="","",VLOOKUP(F10,Data!F:G,2,FALSE))</f>
        <v/>
      </c>
      <c r="H10" s="155"/>
      <c r="I10" s="150"/>
      <c r="J10" s="147" t="str">
        <f>IF(F10="","",VLOOKUP(F10,Data!F:H,3,FALSE))</f>
        <v/>
      </c>
      <c r="K10" s="148" t="str">
        <f t="shared" si="1"/>
        <v/>
      </c>
      <c r="L10" s="149"/>
      <c r="M10" s="149"/>
      <c r="N10" s="150"/>
      <c r="O10" s="146" t="str">
        <f t="shared" si="2"/>
        <v/>
      </c>
      <c r="P10" s="150"/>
      <c r="S10" s="153"/>
    </row>
    <row r="11" spans="1:19" s="154" customFormat="1" ht="64.5" customHeight="1">
      <c r="A11" s="144" t="str">
        <f t="shared" si="0"/>
        <v/>
      </c>
      <c r="B11" s="150"/>
      <c r="C11" s="150"/>
      <c r="D11" s="150"/>
      <c r="E11" s="145"/>
      <c r="F11" s="145"/>
      <c r="G11" s="146" t="str">
        <f>IF(F11="","",VLOOKUP(F11,Data!F:G,2,FALSE))</f>
        <v/>
      </c>
      <c r="H11" s="155"/>
      <c r="I11" s="150"/>
      <c r="J11" s="147" t="str">
        <f>IF(F11="","",VLOOKUP(F11,Data!F:H,3,FALSE))</f>
        <v/>
      </c>
      <c r="K11" s="148" t="str">
        <f t="shared" si="1"/>
        <v/>
      </c>
      <c r="L11" s="149"/>
      <c r="M11" s="149"/>
      <c r="N11" s="150"/>
      <c r="O11" s="146" t="str">
        <f t="shared" si="2"/>
        <v/>
      </c>
      <c r="P11" s="150"/>
      <c r="S11" s="153"/>
    </row>
    <row r="12" spans="1:19" s="154" customFormat="1" ht="64.5" customHeight="1">
      <c r="A12" s="144" t="str">
        <f t="shared" si="0"/>
        <v/>
      </c>
      <c r="B12" s="150"/>
      <c r="C12" s="150"/>
      <c r="D12" s="150"/>
      <c r="E12" s="145"/>
      <c r="F12" s="145"/>
      <c r="G12" s="146" t="str">
        <f>IF(F12="","",VLOOKUP(F12,Data!F:G,2,FALSE))</f>
        <v/>
      </c>
      <c r="H12" s="155"/>
      <c r="I12" s="150"/>
      <c r="J12" s="147" t="str">
        <f>IF(F12="","",VLOOKUP(F12,Data!F:H,3,FALSE))</f>
        <v/>
      </c>
      <c r="K12" s="148" t="str">
        <f t="shared" si="1"/>
        <v/>
      </c>
      <c r="L12" s="149"/>
      <c r="M12" s="149"/>
      <c r="N12" s="150"/>
      <c r="O12" s="146" t="str">
        <f t="shared" si="2"/>
        <v/>
      </c>
      <c r="P12" s="150"/>
    </row>
    <row r="13" spans="1:19" s="154" customFormat="1" ht="64.5" customHeight="1">
      <c r="A13" s="144" t="str">
        <f t="shared" si="0"/>
        <v/>
      </c>
      <c r="B13" s="150"/>
      <c r="C13" s="150"/>
      <c r="D13" s="150"/>
      <c r="E13" s="145"/>
      <c r="F13" s="145"/>
      <c r="G13" s="146" t="str">
        <f>IF(F13="","",VLOOKUP(F13,Data!F:G,2,FALSE))</f>
        <v/>
      </c>
      <c r="H13" s="155"/>
      <c r="I13" s="150"/>
      <c r="J13" s="147" t="str">
        <f>IF(F13="","",VLOOKUP(F13,Data!F:H,3,FALSE))</f>
        <v/>
      </c>
      <c r="K13" s="148" t="str">
        <f t="shared" si="1"/>
        <v/>
      </c>
      <c r="L13" s="149"/>
      <c r="M13" s="149"/>
      <c r="N13" s="150"/>
      <c r="O13" s="146" t="str">
        <f t="shared" si="2"/>
        <v/>
      </c>
      <c r="P13" s="150"/>
    </row>
    <row r="14" spans="1:19" s="154" customFormat="1" ht="64.5" customHeight="1">
      <c r="A14" s="144" t="str">
        <f t="shared" si="0"/>
        <v/>
      </c>
      <c r="B14" s="150"/>
      <c r="C14" s="150"/>
      <c r="D14" s="150"/>
      <c r="E14" s="145"/>
      <c r="F14" s="145"/>
      <c r="G14" s="146" t="str">
        <f>IF(F14="","",VLOOKUP(F14,Data!F:G,2,FALSE))</f>
        <v/>
      </c>
      <c r="H14" s="155"/>
      <c r="I14" s="150"/>
      <c r="J14" s="147" t="str">
        <f>IF(F14="","",VLOOKUP(F14,Data!F:H,3,FALSE))</f>
        <v/>
      </c>
      <c r="K14" s="148" t="str">
        <f t="shared" si="1"/>
        <v/>
      </c>
      <c r="L14" s="149"/>
      <c r="M14" s="149"/>
      <c r="N14" s="150"/>
      <c r="O14" s="146" t="str">
        <f t="shared" si="2"/>
        <v/>
      </c>
      <c r="P14" s="150"/>
    </row>
    <row r="15" spans="1:19" s="154" customFormat="1" ht="64.5" customHeight="1">
      <c r="A15" s="144" t="str">
        <f t="shared" si="0"/>
        <v/>
      </c>
      <c r="B15" s="150"/>
      <c r="C15" s="150"/>
      <c r="D15" s="150"/>
      <c r="E15" s="145"/>
      <c r="F15" s="145"/>
      <c r="G15" s="146" t="str">
        <f>IF(F15="","",VLOOKUP(F15,Data!F:G,2,FALSE))</f>
        <v/>
      </c>
      <c r="H15" s="155"/>
      <c r="I15" s="150"/>
      <c r="J15" s="147" t="str">
        <f>IF(F15="","",VLOOKUP(F15,Data!F:H,3,FALSE))</f>
        <v/>
      </c>
      <c r="K15" s="148" t="str">
        <f t="shared" si="1"/>
        <v/>
      </c>
      <c r="L15" s="149"/>
      <c r="M15" s="149"/>
      <c r="N15" s="150"/>
      <c r="O15" s="146" t="str">
        <f t="shared" si="2"/>
        <v/>
      </c>
      <c r="P15" s="150"/>
    </row>
    <row r="16" spans="1:19" s="154" customFormat="1" ht="64.5" customHeight="1">
      <c r="A16" s="144" t="str">
        <f t="shared" si="0"/>
        <v/>
      </c>
      <c r="B16" s="150"/>
      <c r="C16" s="150"/>
      <c r="D16" s="150"/>
      <c r="E16" s="145"/>
      <c r="F16" s="145"/>
      <c r="G16" s="146" t="str">
        <f>IF(F16="","",VLOOKUP(F16,Data!F:G,2,FALSE))</f>
        <v/>
      </c>
      <c r="H16" s="155"/>
      <c r="I16" s="150"/>
      <c r="J16" s="147" t="str">
        <f>IF(F16="","",VLOOKUP(F16,Data!F:H,3,FALSE))</f>
        <v/>
      </c>
      <c r="K16" s="148" t="str">
        <f t="shared" si="1"/>
        <v/>
      </c>
      <c r="L16" s="149"/>
      <c r="M16" s="149"/>
      <c r="N16" s="150"/>
      <c r="O16" s="146" t="str">
        <f t="shared" si="2"/>
        <v/>
      </c>
      <c r="P16" s="150"/>
    </row>
    <row r="17" spans="1:16" s="154" customFormat="1" ht="64.5" hidden="1" customHeight="1">
      <c r="A17" s="144" t="str">
        <f t="shared" si="0"/>
        <v/>
      </c>
      <c r="B17" s="150"/>
      <c r="C17" s="150"/>
      <c r="D17" s="150"/>
      <c r="E17" s="145"/>
      <c r="F17" s="145"/>
      <c r="G17" s="146" t="str">
        <f>IF(F17="","",VLOOKUP(F17,Data!F:G,2,FALSE))</f>
        <v/>
      </c>
      <c r="H17" s="155"/>
      <c r="I17" s="150"/>
      <c r="J17" s="147" t="str">
        <f>IF(F17="","",VLOOKUP(F17,Data!F:H,3,FALSE))</f>
        <v/>
      </c>
      <c r="K17" s="148" t="str">
        <f t="shared" si="1"/>
        <v/>
      </c>
      <c r="L17" s="149"/>
      <c r="M17" s="149"/>
      <c r="N17" s="150"/>
      <c r="O17" s="146" t="str">
        <f t="shared" si="2"/>
        <v/>
      </c>
      <c r="P17" s="150"/>
    </row>
    <row r="18" spans="1:16" s="154" customFormat="1" ht="64.5" hidden="1" customHeight="1">
      <c r="A18" s="144" t="str">
        <f t="shared" si="0"/>
        <v/>
      </c>
      <c r="B18" s="150"/>
      <c r="C18" s="150"/>
      <c r="D18" s="150"/>
      <c r="E18" s="145"/>
      <c r="F18" s="145"/>
      <c r="G18" s="146" t="str">
        <f>IF(F18="","",VLOOKUP(F18,Data!F:G,2,FALSE))</f>
        <v/>
      </c>
      <c r="H18" s="155"/>
      <c r="I18" s="150"/>
      <c r="J18" s="147" t="str">
        <f>IF(F18="","",VLOOKUP(F18,Data!F:H,3,FALSE))</f>
        <v/>
      </c>
      <c r="K18" s="148" t="str">
        <f t="shared" si="1"/>
        <v/>
      </c>
      <c r="L18" s="149"/>
      <c r="M18" s="149"/>
      <c r="N18" s="150"/>
      <c r="O18" s="146" t="str">
        <f t="shared" si="2"/>
        <v/>
      </c>
      <c r="P18" s="150"/>
    </row>
    <row r="19" spans="1:16" s="154" customFormat="1" ht="64.5" hidden="1" customHeight="1">
      <c r="A19" s="144" t="str">
        <f t="shared" si="0"/>
        <v/>
      </c>
      <c r="B19" s="150"/>
      <c r="C19" s="150"/>
      <c r="D19" s="150"/>
      <c r="E19" s="145"/>
      <c r="F19" s="145"/>
      <c r="G19" s="146" t="str">
        <f>IF(F19="","",VLOOKUP(F19,Data!F:G,2,FALSE))</f>
        <v/>
      </c>
      <c r="H19" s="155"/>
      <c r="I19" s="150"/>
      <c r="J19" s="147" t="str">
        <f>IF(F19="","",VLOOKUP(F19,Data!F:H,3,FALSE))</f>
        <v/>
      </c>
      <c r="K19" s="148" t="str">
        <f t="shared" si="1"/>
        <v/>
      </c>
      <c r="L19" s="149"/>
      <c r="M19" s="149"/>
      <c r="N19" s="150"/>
      <c r="O19" s="146" t="str">
        <f t="shared" si="2"/>
        <v/>
      </c>
      <c r="P19" s="150"/>
    </row>
    <row r="20" spans="1:16" s="154" customFormat="1" ht="64.5" hidden="1" customHeight="1">
      <c r="A20" s="144" t="str">
        <f t="shared" si="0"/>
        <v/>
      </c>
      <c r="B20" s="150"/>
      <c r="C20" s="150"/>
      <c r="D20" s="150"/>
      <c r="E20" s="145"/>
      <c r="F20" s="145"/>
      <c r="G20" s="146" t="str">
        <f>IF(F20="","",VLOOKUP(F20,Data!F:G,2,FALSE))</f>
        <v/>
      </c>
      <c r="H20" s="155"/>
      <c r="I20" s="150"/>
      <c r="J20" s="147" t="str">
        <f>IF(F20="","",VLOOKUP(F20,Data!F:H,3,FALSE))</f>
        <v/>
      </c>
      <c r="K20" s="148" t="str">
        <f t="shared" si="1"/>
        <v/>
      </c>
      <c r="L20" s="149"/>
      <c r="M20" s="149"/>
      <c r="N20" s="150"/>
      <c r="O20" s="146" t="str">
        <f t="shared" si="2"/>
        <v/>
      </c>
      <c r="P20" s="150"/>
    </row>
    <row r="21" spans="1:16" s="154" customFormat="1" ht="64.5" customHeight="1">
      <c r="A21" s="144" t="str">
        <f t="shared" si="0"/>
        <v/>
      </c>
      <c r="B21" s="150"/>
      <c r="C21" s="150"/>
      <c r="D21" s="150"/>
      <c r="E21" s="145"/>
      <c r="F21" s="145"/>
      <c r="G21" s="146" t="str">
        <f>IF(F21="","",VLOOKUP(F21,Data!F:G,2,FALSE))</f>
        <v/>
      </c>
      <c r="H21" s="155"/>
      <c r="I21" s="150"/>
      <c r="J21" s="147" t="str">
        <f>IF(F21="","",VLOOKUP(F21,Data!F:H,3,FALSE))</f>
        <v/>
      </c>
      <c r="K21" s="148" t="str">
        <f t="shared" si="1"/>
        <v/>
      </c>
      <c r="L21" s="149"/>
      <c r="M21" s="149"/>
      <c r="N21" s="150"/>
      <c r="O21" s="146" t="str">
        <f t="shared" si="2"/>
        <v/>
      </c>
      <c r="P21" s="150"/>
    </row>
    <row r="22" spans="1:16" s="154" customFormat="1" ht="64.5" customHeight="1">
      <c r="A22" s="144" t="str">
        <f t="shared" si="0"/>
        <v/>
      </c>
      <c r="B22" s="150"/>
      <c r="C22" s="150"/>
      <c r="D22" s="150"/>
      <c r="E22" s="145"/>
      <c r="F22" s="145"/>
      <c r="G22" s="146" t="str">
        <f>IF(F22="","",VLOOKUP(F22,Data!F:G,2,FALSE))</f>
        <v/>
      </c>
      <c r="H22" s="155"/>
      <c r="I22" s="150"/>
      <c r="J22" s="147" t="str">
        <f>IF(F22="","",VLOOKUP(F22,Data!F:H,3,FALSE))</f>
        <v/>
      </c>
      <c r="K22" s="148" t="str">
        <f t="shared" si="1"/>
        <v/>
      </c>
      <c r="L22" s="149"/>
      <c r="M22" s="149"/>
      <c r="N22" s="150"/>
      <c r="O22" s="146" t="str">
        <f t="shared" si="2"/>
        <v/>
      </c>
      <c r="P22" s="150"/>
    </row>
  </sheetData>
  <sheetProtection formatCells="0" formatColumns="0" formatRows="0" insertColumns="0" insertRows="0" insertHyperlinks="0" deleteColumns="0" deleteRows="0" sort="0" autoFilter="0" pivotTables="0"/>
  <mergeCells count="9">
    <mergeCell ref="A1:A3"/>
    <mergeCell ref="O2:P2"/>
    <mergeCell ref="O3:P3"/>
    <mergeCell ref="M1:P1"/>
    <mergeCell ref="C2:E2"/>
    <mergeCell ref="C3:E3"/>
    <mergeCell ref="I3:J3"/>
    <mergeCell ref="L2:M2"/>
    <mergeCell ref="L3:M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4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 sizeWithCells="1">
                  <from>
                    <xdr:col>8</xdr:col>
                    <xdr:colOff>47625</xdr:colOff>
                    <xdr:row>1</xdr:row>
                    <xdr:rowOff>228600</xdr:rowOff>
                  </from>
                  <to>
                    <xdr:col>8</xdr:col>
                    <xdr:colOff>238125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 sizeWithCells="1">
                  <from>
                    <xdr:col>9</xdr:col>
                    <xdr:colOff>0</xdr:colOff>
                    <xdr:row>1</xdr:row>
                    <xdr:rowOff>219075</xdr:rowOff>
                  </from>
                  <to>
                    <xdr:col>9</xdr:col>
                    <xdr:colOff>95250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Data!$A$2:$A$19</xm:f>
          </x14:formula1>
          <xm:sqref>E5:E22</xm:sqref>
        </x14:dataValidation>
        <x14:dataValidation type="list" allowBlank="1" showInputMessage="1" showErrorMessage="1" xr:uid="{00000000-0002-0000-0000-000001000000}">
          <x14:formula1>
            <xm:f>Data!$B$5:$B$19</xm:f>
          </x14:formula1>
          <xm:sqref>L2</xm:sqref>
        </x14:dataValidation>
        <x14:dataValidation type="list" allowBlank="1" showInputMessage="1" showErrorMessage="1" xr:uid="{00000000-0002-0000-0000-000002000000}">
          <x14:formula1>
            <xm:f>Data!$B$2:$B$4</xm:f>
          </x14:formula1>
          <xm:sqref>L3</xm:sqref>
        </x14:dataValidation>
        <x14:dataValidation type="list" allowBlank="1" showInputMessage="1" showErrorMessage="1" xr:uid="{00000000-0002-0000-0000-000003000000}">
          <x14:formula1>
            <xm:f>Data!$C$2:$C$5</xm:f>
          </x14:formula1>
          <xm:sqref>O3:P3</xm:sqref>
        </x14:dataValidation>
        <x14:dataValidation type="list" allowBlank="1" showInputMessage="1" showErrorMessage="1" xr:uid="{00000000-0002-0000-0000-000004000000}">
          <x14:formula1>
            <xm:f>Data!$D$2:$D$10</xm:f>
          </x14:formula1>
          <xm:sqref>L1</xm:sqref>
        </x14:dataValidation>
        <x14:dataValidation type="list" allowBlank="1" showInputMessage="1" showErrorMessage="1" xr:uid="{00000000-0002-0000-0000-000005000000}">
          <x14:formula1>
            <xm:f>Data!$F$2:$F$63</xm:f>
          </x14:formula1>
          <xm:sqref>F5:F22</xm:sqref>
        </x14:dataValidation>
        <x14:dataValidation type="list" allowBlank="1" showInputMessage="1" showErrorMessage="1" xr:uid="{00000000-0002-0000-0000-000006000000}">
          <x14:formula1>
            <xm:f>Data!$C$6:$C$19</xm:f>
          </x14:formula1>
          <xm:sqref>O2:P2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2"/>
  <sheetViews>
    <sheetView workbookViewId="0">
      <selection activeCell="AO32" sqref="AO32"/>
    </sheetView>
  </sheetViews>
  <sheetFormatPr defaultRowHeight="15"/>
  <cols>
    <col min="1" max="1" width="17.5703125" bestFit="1" customWidth="1"/>
    <col min="2" max="2" width="13.28515625" customWidth="1"/>
    <col min="3" max="3" width="10.28515625" bestFit="1" customWidth="1"/>
    <col min="5" max="5" width="13.7109375" customWidth="1"/>
    <col min="6" max="6" width="18.5703125" customWidth="1"/>
    <col min="7" max="7" width="37.28515625" bestFit="1" customWidth="1"/>
    <col min="8" max="8" width="13.7109375" customWidth="1"/>
    <col min="10" max="11" width="30" hidden="1" customWidth="1"/>
    <col min="12" max="30" width="0" hidden="1" customWidth="1"/>
    <col min="31" max="31" width="19.42578125" hidden="1" customWidth="1"/>
    <col min="32" max="32" width="23.28515625" hidden="1" customWidth="1"/>
    <col min="33" max="33" width="27.42578125" hidden="1" customWidth="1"/>
    <col min="34" max="34" width="15.42578125" hidden="1" customWidth="1"/>
    <col min="35" max="35" width="20.42578125" hidden="1" customWidth="1"/>
    <col min="36" max="36" width="15.42578125" hidden="1" customWidth="1"/>
    <col min="37" max="37" width="17.42578125" hidden="1" customWidth="1"/>
    <col min="38" max="38" width="18.7109375" hidden="1" customWidth="1"/>
    <col min="39" max="39" width="0" hidden="1" customWidth="1"/>
  </cols>
  <sheetData>
    <row r="1" spans="1:38" ht="46.5" thickTop="1" thickBot="1">
      <c r="A1" s="1" t="s">
        <v>14</v>
      </c>
      <c r="B1" s="2" t="s">
        <v>15</v>
      </c>
      <c r="C1" s="1" t="s">
        <v>16</v>
      </c>
      <c r="D1" s="17" t="s">
        <v>53</v>
      </c>
      <c r="E1" s="1" t="s">
        <v>17</v>
      </c>
      <c r="F1" s="97" t="s">
        <v>247</v>
      </c>
      <c r="G1" s="97" t="s">
        <v>210</v>
      </c>
      <c r="H1" s="99" t="s">
        <v>211</v>
      </c>
      <c r="J1" s="182" t="s">
        <v>246</v>
      </c>
      <c r="K1" s="198" t="s">
        <v>212</v>
      </c>
      <c r="L1" s="184" t="s">
        <v>65</v>
      </c>
      <c r="M1" s="186" t="s">
        <v>66</v>
      </c>
      <c r="N1" s="186" t="s">
        <v>67</v>
      </c>
      <c r="O1" s="186" t="s">
        <v>68</v>
      </c>
      <c r="P1" s="184" t="s">
        <v>69</v>
      </c>
      <c r="Q1" s="23" t="s">
        <v>70</v>
      </c>
      <c r="R1" s="24" t="s">
        <v>71</v>
      </c>
      <c r="S1" s="24" t="s">
        <v>72</v>
      </c>
      <c r="T1" s="25" t="s">
        <v>73</v>
      </c>
      <c r="U1" s="25" t="s">
        <v>74</v>
      </c>
      <c r="V1" s="23" t="s">
        <v>75</v>
      </c>
      <c r="W1" s="25" t="s">
        <v>76</v>
      </c>
      <c r="X1" s="25" t="s">
        <v>77</v>
      </c>
      <c r="Y1" s="25" t="s">
        <v>78</v>
      </c>
      <c r="Z1" s="25" t="s">
        <v>79</v>
      </c>
      <c r="AA1" s="25" t="s">
        <v>80</v>
      </c>
      <c r="AB1" s="184" t="s">
        <v>81</v>
      </c>
      <c r="AC1" s="188"/>
      <c r="AE1" s="200" t="s">
        <v>100</v>
      </c>
      <c r="AF1" s="200"/>
      <c r="AG1" s="200"/>
      <c r="AH1" s="200"/>
      <c r="AI1" s="200"/>
      <c r="AJ1" s="200"/>
      <c r="AK1" s="200"/>
      <c r="AL1" s="200"/>
    </row>
    <row r="2" spans="1:38" ht="16.5" customHeight="1" thickTop="1">
      <c r="A2" s="3" t="s">
        <v>18</v>
      </c>
      <c r="B2" s="4" t="s">
        <v>265</v>
      </c>
      <c r="C2" s="4" t="s">
        <v>19</v>
      </c>
      <c r="D2" s="18" t="s">
        <v>54</v>
      </c>
      <c r="E2" s="5" t="s">
        <v>20</v>
      </c>
      <c r="F2" s="105" t="s">
        <v>123</v>
      </c>
      <c r="G2" s="105" t="s">
        <v>124</v>
      </c>
      <c r="H2" s="106">
        <v>1</v>
      </c>
      <c r="I2" s="197" t="s">
        <v>245</v>
      </c>
      <c r="J2" s="183"/>
      <c r="K2" s="199"/>
      <c r="L2" s="185"/>
      <c r="M2" s="187"/>
      <c r="N2" s="187"/>
      <c r="O2" s="187"/>
      <c r="P2" s="185"/>
      <c r="Q2" s="26" t="s">
        <v>82</v>
      </c>
      <c r="R2" s="26" t="s">
        <v>83</v>
      </c>
      <c r="S2" s="26" t="s">
        <v>84</v>
      </c>
      <c r="T2" s="26" t="s">
        <v>82</v>
      </c>
      <c r="U2" s="26" t="s">
        <v>85</v>
      </c>
      <c r="V2" s="26" t="s">
        <v>85</v>
      </c>
      <c r="W2" s="26" t="s">
        <v>85</v>
      </c>
      <c r="X2" s="26" t="s">
        <v>85</v>
      </c>
      <c r="Y2" s="26" t="s">
        <v>85</v>
      </c>
      <c r="Z2" s="26" t="s">
        <v>86</v>
      </c>
      <c r="AA2" s="26" t="s">
        <v>87</v>
      </c>
      <c r="AB2" s="185"/>
      <c r="AC2" s="189"/>
      <c r="AE2" s="44" t="s">
        <v>101</v>
      </c>
      <c r="AF2" s="45" t="s">
        <v>102</v>
      </c>
      <c r="AG2" s="45" t="s">
        <v>103</v>
      </c>
      <c r="AH2" s="45" t="s">
        <v>104</v>
      </c>
      <c r="AI2" s="45" t="s">
        <v>105</v>
      </c>
      <c r="AJ2" s="45" t="s">
        <v>106</v>
      </c>
      <c r="AK2" s="45" t="s">
        <v>107</v>
      </c>
      <c r="AL2" s="46" t="s">
        <v>108</v>
      </c>
    </row>
    <row r="3" spans="1:38" ht="16.5" customHeight="1" thickBot="1">
      <c r="A3" s="3" t="s">
        <v>276</v>
      </c>
      <c r="B3" s="5" t="s">
        <v>21</v>
      </c>
      <c r="C3" s="5" t="s">
        <v>121</v>
      </c>
      <c r="D3" s="19" t="s">
        <v>55</v>
      </c>
      <c r="E3" s="5" t="s">
        <v>22</v>
      </c>
      <c r="F3" s="107" t="s">
        <v>125</v>
      </c>
      <c r="G3" s="107" t="s">
        <v>126</v>
      </c>
      <c r="H3" s="108">
        <v>1</v>
      </c>
      <c r="I3" s="197"/>
      <c r="J3" s="102" t="s">
        <v>223</v>
      </c>
      <c r="K3" s="100" t="str">
        <f t="shared" ref="K3:K17" si="0">IF(J3="","",VLOOKUP(J3,F:G,2,FALSE))</f>
        <v>数控铣床 YHM600</v>
      </c>
      <c r="L3" s="27">
        <v>1</v>
      </c>
      <c r="M3" s="28" t="s">
        <v>88</v>
      </c>
      <c r="N3" s="28" t="s">
        <v>89</v>
      </c>
      <c r="O3" s="28" t="s">
        <v>90</v>
      </c>
      <c r="P3" s="27">
        <v>1</v>
      </c>
      <c r="Q3" s="26"/>
      <c r="R3" s="29">
        <v>2000</v>
      </c>
      <c r="S3" s="30">
        <v>0.1</v>
      </c>
      <c r="T3" s="29">
        <v>6</v>
      </c>
      <c r="U3" s="26">
        <v>1.5</v>
      </c>
      <c r="V3" s="26">
        <v>2</v>
      </c>
      <c r="W3" s="31">
        <f>T3/S3/R3*P3*60</f>
        <v>1.7999999999999998</v>
      </c>
      <c r="X3" s="31">
        <f>U3+V3+W3</f>
        <v>5.3</v>
      </c>
      <c r="Y3" s="26">
        <v>10</v>
      </c>
      <c r="Z3" s="29">
        <v>50</v>
      </c>
      <c r="AA3" s="29">
        <v>2500</v>
      </c>
      <c r="AB3" s="190">
        <f>Z3/AA3</f>
        <v>0.02</v>
      </c>
      <c r="AC3" s="191"/>
      <c r="AE3" s="47">
        <v>0.5</v>
      </c>
      <c r="AF3" s="48">
        <v>4065</v>
      </c>
      <c r="AG3" s="49">
        <f>(AE3*AF3)/1000</f>
        <v>2.0325000000000002</v>
      </c>
      <c r="AH3" s="48">
        <v>2906</v>
      </c>
      <c r="AI3" s="50">
        <f>(AH3/200)/1000</f>
        <v>1.453E-2</v>
      </c>
      <c r="AJ3" s="49">
        <f>AG3*AI3</f>
        <v>2.9532225000000002E-2</v>
      </c>
      <c r="AK3" s="48">
        <f>V21</f>
        <v>500000</v>
      </c>
      <c r="AL3" s="51">
        <f>AK3*AJ3/6.15</f>
        <v>2400.9939024390246</v>
      </c>
    </row>
    <row r="4" spans="1:38" ht="16.5" thickTop="1">
      <c r="A4" s="3" t="s">
        <v>23</v>
      </c>
      <c r="B4" s="6" t="s">
        <v>269</v>
      </c>
      <c r="C4" s="5" t="s">
        <v>122</v>
      </c>
      <c r="D4" s="19"/>
      <c r="E4" s="5" t="s">
        <v>24</v>
      </c>
      <c r="F4" s="95" t="s">
        <v>127</v>
      </c>
      <c r="G4" s="95" t="s">
        <v>128</v>
      </c>
      <c r="H4" s="98">
        <v>1</v>
      </c>
      <c r="I4" s="197"/>
      <c r="J4" s="102" t="s">
        <v>167</v>
      </c>
      <c r="K4" s="100" t="str">
        <f t="shared" si="0"/>
        <v>空压式点焊机 35KVA</v>
      </c>
      <c r="L4" s="27">
        <v>2</v>
      </c>
      <c r="M4" s="28" t="s">
        <v>91</v>
      </c>
      <c r="N4" s="28" t="s">
        <v>92</v>
      </c>
      <c r="O4" s="28" t="s">
        <v>93</v>
      </c>
      <c r="P4" s="27">
        <v>1</v>
      </c>
      <c r="Q4" s="26"/>
      <c r="R4" s="29">
        <v>1500</v>
      </c>
      <c r="S4" s="30">
        <v>0.1</v>
      </c>
      <c r="T4" s="29">
        <v>15</v>
      </c>
      <c r="U4" s="26">
        <v>1.5</v>
      </c>
      <c r="V4" s="26">
        <v>2</v>
      </c>
      <c r="W4" s="31">
        <f>T4/S4/R4*P4*60</f>
        <v>6</v>
      </c>
      <c r="X4" s="31">
        <f>U4+V4+W4</f>
        <v>9.5</v>
      </c>
      <c r="Y4" s="26"/>
      <c r="Z4" s="29">
        <v>50</v>
      </c>
      <c r="AA4" s="29">
        <v>2000</v>
      </c>
      <c r="AB4" s="190">
        <f>Z4/AA4</f>
        <v>2.5000000000000001E-2</v>
      </c>
      <c r="AC4" s="191"/>
    </row>
    <row r="5" spans="1:38" ht="15.75">
      <c r="A5" s="3" t="s">
        <v>274</v>
      </c>
      <c r="B5" s="5" t="s">
        <v>25</v>
      </c>
      <c r="C5" s="70"/>
      <c r="D5" s="19"/>
      <c r="E5" s="5" t="s">
        <v>26</v>
      </c>
      <c r="F5" s="95" t="s">
        <v>129</v>
      </c>
      <c r="G5" s="95" t="s">
        <v>130</v>
      </c>
      <c r="H5" s="98">
        <v>1</v>
      </c>
      <c r="I5" s="197"/>
      <c r="J5" s="102"/>
      <c r="K5" s="100" t="str">
        <f t="shared" si="0"/>
        <v/>
      </c>
      <c r="L5" s="27">
        <v>3</v>
      </c>
      <c r="M5" s="28" t="s">
        <v>94</v>
      </c>
      <c r="N5" s="28" t="s">
        <v>95</v>
      </c>
      <c r="O5" s="28" t="s">
        <v>96</v>
      </c>
      <c r="P5" s="27">
        <v>1</v>
      </c>
      <c r="Q5" s="26"/>
      <c r="R5" s="29">
        <v>1500</v>
      </c>
      <c r="S5" s="30">
        <v>0.1</v>
      </c>
      <c r="T5" s="29">
        <v>3.5</v>
      </c>
      <c r="U5" s="26">
        <v>1.5</v>
      </c>
      <c r="V5" s="26">
        <v>2</v>
      </c>
      <c r="W5" s="31">
        <f>T5/S5/R5*P5*60</f>
        <v>1.4000000000000001</v>
      </c>
      <c r="X5" s="31">
        <f>U5+V5+W5</f>
        <v>4.9000000000000004</v>
      </c>
      <c r="Y5" s="26"/>
      <c r="Z5" s="29">
        <v>50</v>
      </c>
      <c r="AA5" s="29">
        <v>2000</v>
      </c>
      <c r="AB5" s="190">
        <f>Z5/AA5</f>
        <v>2.5000000000000001E-2</v>
      </c>
      <c r="AC5" s="191"/>
    </row>
    <row r="6" spans="1:38" ht="21" thickBot="1">
      <c r="A6" s="3" t="s">
        <v>27</v>
      </c>
      <c r="B6" s="5" t="s">
        <v>28</v>
      </c>
      <c r="D6" s="19"/>
      <c r="E6" s="5" t="s">
        <v>30</v>
      </c>
      <c r="F6" s="95" t="s">
        <v>131</v>
      </c>
      <c r="G6" s="95" t="s">
        <v>132</v>
      </c>
      <c r="H6" s="98">
        <v>2</v>
      </c>
      <c r="I6" s="197"/>
      <c r="J6" s="102"/>
      <c r="K6" s="100" t="str">
        <f t="shared" si="0"/>
        <v/>
      </c>
      <c r="L6" s="27"/>
      <c r="M6" s="28"/>
      <c r="N6" s="28"/>
      <c r="O6" s="28"/>
      <c r="P6" s="27"/>
      <c r="Q6" s="26"/>
      <c r="R6" s="29"/>
      <c r="S6" s="30"/>
      <c r="T6" s="29"/>
      <c r="U6" s="26"/>
      <c r="V6" s="26"/>
      <c r="W6" s="31"/>
      <c r="X6" s="31"/>
      <c r="Y6" s="26"/>
      <c r="Z6" s="29"/>
      <c r="AA6" s="29"/>
      <c r="AB6" s="190"/>
      <c r="AC6" s="191"/>
      <c r="AE6" s="201" t="s">
        <v>109</v>
      </c>
      <c r="AF6" s="201"/>
      <c r="AG6" s="201"/>
      <c r="AH6" s="201"/>
      <c r="AI6" s="201"/>
      <c r="AJ6" s="201"/>
    </row>
    <row r="7" spans="1:38" ht="15.75">
      <c r="A7" s="3" t="s">
        <v>31</v>
      </c>
      <c r="B7" s="5" t="s">
        <v>258</v>
      </c>
      <c r="D7" s="19"/>
      <c r="E7" s="5" t="s">
        <v>33</v>
      </c>
      <c r="F7" s="95" t="s">
        <v>133</v>
      </c>
      <c r="G7" s="95" t="s">
        <v>134</v>
      </c>
      <c r="H7" s="98">
        <v>2</v>
      </c>
      <c r="I7" s="197"/>
      <c r="J7" s="102"/>
      <c r="K7" s="100" t="str">
        <f t="shared" si="0"/>
        <v/>
      </c>
      <c r="L7" s="27"/>
      <c r="M7" s="28"/>
      <c r="N7" s="28"/>
      <c r="O7" s="28"/>
      <c r="P7" s="27"/>
      <c r="Q7" s="26"/>
      <c r="R7" s="29"/>
      <c r="S7" s="30"/>
      <c r="T7" s="29"/>
      <c r="U7" s="26"/>
      <c r="V7" s="26"/>
      <c r="W7" s="31"/>
      <c r="X7" s="31"/>
      <c r="Y7" s="26"/>
      <c r="Z7" s="29"/>
      <c r="AA7" s="29"/>
      <c r="AB7" s="190"/>
      <c r="AC7" s="191"/>
      <c r="AE7" s="52" t="s">
        <v>110</v>
      </c>
      <c r="AF7" s="53" t="s">
        <v>111</v>
      </c>
      <c r="AG7" s="54" t="s">
        <v>112</v>
      </c>
      <c r="AH7" s="53" t="s">
        <v>113</v>
      </c>
      <c r="AI7" s="55" t="s">
        <v>114</v>
      </c>
      <c r="AJ7" s="56" t="s">
        <v>115</v>
      </c>
    </row>
    <row r="8" spans="1:38" ht="15.75">
      <c r="A8" s="8" t="s">
        <v>34</v>
      </c>
      <c r="B8" s="5" t="s">
        <v>35</v>
      </c>
      <c r="C8" s="3" t="s">
        <v>260</v>
      </c>
      <c r="D8" s="19"/>
      <c r="E8" s="5" t="s">
        <v>36</v>
      </c>
      <c r="F8" s="95" t="s">
        <v>135</v>
      </c>
      <c r="G8" s="95" t="s">
        <v>136</v>
      </c>
      <c r="H8" s="98">
        <v>1</v>
      </c>
      <c r="I8" s="197"/>
      <c r="J8" s="102"/>
      <c r="K8" s="100" t="str">
        <f t="shared" si="0"/>
        <v/>
      </c>
      <c r="L8" s="27"/>
      <c r="M8" s="28"/>
      <c r="N8" s="28"/>
      <c r="O8" s="28"/>
      <c r="P8" s="27"/>
      <c r="Q8" s="26"/>
      <c r="R8" s="29"/>
      <c r="S8" s="30"/>
      <c r="T8" s="29"/>
      <c r="U8" s="26"/>
      <c r="V8" s="26"/>
      <c r="W8" s="31"/>
      <c r="X8" s="31"/>
      <c r="Y8" s="26"/>
      <c r="Z8" s="29"/>
      <c r="AA8" s="29"/>
      <c r="AB8" s="190"/>
      <c r="AC8" s="191"/>
      <c r="AE8" s="68">
        <f>X19</f>
        <v>29.700000000000003</v>
      </c>
      <c r="AF8" s="57">
        <v>0.85</v>
      </c>
      <c r="AG8" s="57">
        <f>AF8*60*60*20.5*25*12/AE8</f>
        <v>633636.36363636353</v>
      </c>
      <c r="AH8" s="57">
        <f>V21</f>
        <v>500000</v>
      </c>
      <c r="AI8" s="58">
        <f>AH8/AG8</f>
        <v>0.78909612625538028</v>
      </c>
      <c r="AJ8" s="59">
        <f>INT(AH8/AG8)+1</f>
        <v>1</v>
      </c>
    </row>
    <row r="9" spans="1:38" ht="15.75">
      <c r="A9" s="3" t="s">
        <v>37</v>
      </c>
      <c r="B9" s="5" t="s">
        <v>38</v>
      </c>
      <c r="C9" s="5" t="s">
        <v>29</v>
      </c>
      <c r="D9" s="19"/>
      <c r="E9" s="5"/>
      <c r="F9" s="95" t="s">
        <v>137</v>
      </c>
      <c r="G9" s="95" t="s">
        <v>138</v>
      </c>
      <c r="H9" s="98">
        <v>1</v>
      </c>
      <c r="I9" s="197"/>
      <c r="J9" s="102"/>
      <c r="K9" s="100" t="str">
        <f t="shared" si="0"/>
        <v/>
      </c>
      <c r="L9" s="27"/>
      <c r="M9" s="28"/>
      <c r="N9" s="28"/>
      <c r="O9" s="28"/>
      <c r="P9" s="27"/>
      <c r="Q9" s="26"/>
      <c r="R9" s="29"/>
      <c r="S9" s="30"/>
      <c r="T9" s="29"/>
      <c r="U9" s="26"/>
      <c r="V9" s="26"/>
      <c r="W9" s="31"/>
      <c r="X9" s="31"/>
      <c r="Y9" s="26"/>
      <c r="Z9" s="29"/>
      <c r="AA9" s="29"/>
      <c r="AB9" s="190"/>
      <c r="AC9" s="191"/>
      <c r="AE9" s="60"/>
      <c r="AF9" s="60"/>
      <c r="AG9" s="60"/>
      <c r="AH9" s="60"/>
      <c r="AI9" s="61"/>
      <c r="AJ9" s="62"/>
    </row>
    <row r="10" spans="1:38" ht="15.75">
      <c r="A10" s="3" t="s">
        <v>39</v>
      </c>
      <c r="B10" s="5" t="s">
        <v>40</v>
      </c>
      <c r="C10" s="5" t="s">
        <v>32</v>
      </c>
      <c r="D10" s="19"/>
      <c r="E10" s="5"/>
      <c r="F10" s="95" t="s">
        <v>139</v>
      </c>
      <c r="G10" s="95" t="s">
        <v>140</v>
      </c>
      <c r="H10" s="98">
        <v>3</v>
      </c>
      <c r="I10" s="197"/>
      <c r="J10" s="102"/>
      <c r="K10" s="100" t="str">
        <f t="shared" si="0"/>
        <v/>
      </c>
      <c r="L10" s="27"/>
      <c r="M10" s="28"/>
      <c r="N10" s="28"/>
      <c r="O10" s="28"/>
      <c r="P10" s="27"/>
      <c r="Q10" s="26"/>
      <c r="R10" s="29"/>
      <c r="S10" s="30"/>
      <c r="T10" s="29"/>
      <c r="U10" s="26"/>
      <c r="V10" s="26"/>
      <c r="W10" s="31"/>
      <c r="X10" s="31"/>
      <c r="Y10" s="26"/>
      <c r="Z10" s="29"/>
      <c r="AA10" s="29"/>
      <c r="AB10" s="190"/>
      <c r="AC10" s="191"/>
      <c r="AE10" s="60"/>
      <c r="AF10" s="60"/>
      <c r="AG10" s="60"/>
      <c r="AH10" s="60"/>
      <c r="AI10" s="61"/>
      <c r="AJ10" s="62"/>
    </row>
    <row r="11" spans="1:38" ht="15.75">
      <c r="A11" s="8" t="s">
        <v>264</v>
      </c>
      <c r="B11" s="5" t="s">
        <v>41</v>
      </c>
      <c r="C11" s="5" t="s">
        <v>120</v>
      </c>
      <c r="D11" s="19"/>
      <c r="E11" s="5"/>
      <c r="F11" s="95" t="s">
        <v>141</v>
      </c>
      <c r="G11" s="95" t="s">
        <v>142</v>
      </c>
      <c r="H11" s="98">
        <v>1</v>
      </c>
      <c r="I11" s="197"/>
      <c r="J11" s="102"/>
      <c r="K11" s="100" t="str">
        <f t="shared" si="0"/>
        <v/>
      </c>
      <c r="L11" s="27"/>
      <c r="M11" s="28"/>
      <c r="N11" s="28"/>
      <c r="O11" s="28"/>
      <c r="P11" s="27"/>
      <c r="Q11" s="26"/>
      <c r="R11" s="29"/>
      <c r="S11" s="30"/>
      <c r="T11" s="29"/>
      <c r="U11" s="26"/>
      <c r="V11" s="26"/>
      <c r="W11" s="31"/>
      <c r="X11" s="31"/>
      <c r="Y11" s="26"/>
      <c r="Z11" s="29"/>
      <c r="AA11" s="29"/>
      <c r="AB11" s="190"/>
      <c r="AC11" s="191"/>
      <c r="AE11" s="60"/>
      <c r="AF11" s="60"/>
      <c r="AG11" s="63" t="s">
        <v>116</v>
      </c>
      <c r="AH11" s="64" t="s">
        <v>117</v>
      </c>
      <c r="AI11" s="61"/>
      <c r="AJ11" s="62"/>
    </row>
    <row r="12" spans="1:38" ht="15.75">
      <c r="A12" s="3" t="s">
        <v>42</v>
      </c>
      <c r="B12" s="5" t="s">
        <v>43</v>
      </c>
      <c r="C12" s="5"/>
      <c r="D12" s="19"/>
      <c r="E12" s="5"/>
      <c r="F12" s="115" t="s">
        <v>143</v>
      </c>
      <c r="G12" s="115" t="s">
        <v>144</v>
      </c>
      <c r="H12" s="98">
        <v>2</v>
      </c>
      <c r="I12" s="197"/>
      <c r="J12" s="102"/>
      <c r="K12" s="100" t="str">
        <f t="shared" si="0"/>
        <v/>
      </c>
      <c r="L12" s="27"/>
      <c r="M12" s="28"/>
      <c r="N12" s="28"/>
      <c r="O12" s="28"/>
      <c r="P12" s="27"/>
      <c r="Q12" s="26"/>
      <c r="R12" s="29"/>
      <c r="S12" s="30"/>
      <c r="T12" s="29"/>
      <c r="U12" s="26"/>
      <c r="V12" s="26"/>
      <c r="W12" s="31"/>
      <c r="X12" s="31"/>
      <c r="Y12" s="26"/>
      <c r="Z12" s="29"/>
      <c r="AA12" s="29"/>
      <c r="AB12" s="190"/>
      <c r="AC12" s="191"/>
      <c r="AE12" s="60"/>
      <c r="AF12" s="60"/>
      <c r="AG12" s="65" t="s">
        <v>116</v>
      </c>
      <c r="AH12" s="64" t="s">
        <v>118</v>
      </c>
      <c r="AI12" s="61"/>
      <c r="AJ12" s="62"/>
    </row>
    <row r="13" spans="1:38" ht="15.75">
      <c r="A13" s="7" t="s">
        <v>44</v>
      </c>
      <c r="B13" s="5" t="s">
        <v>45</v>
      </c>
      <c r="C13" s="5"/>
      <c r="D13" s="19"/>
      <c r="E13" s="5"/>
      <c r="F13" s="115" t="s">
        <v>145</v>
      </c>
      <c r="G13" s="115" t="s">
        <v>146</v>
      </c>
      <c r="H13" s="98">
        <v>2</v>
      </c>
      <c r="I13" s="197"/>
      <c r="J13" s="102"/>
      <c r="K13" s="100" t="str">
        <f t="shared" si="0"/>
        <v/>
      </c>
      <c r="L13" s="27"/>
      <c r="M13" s="28"/>
      <c r="N13" s="28"/>
      <c r="O13" s="28"/>
      <c r="P13" s="27"/>
      <c r="Q13" s="26"/>
      <c r="R13" s="29"/>
      <c r="S13" s="30"/>
      <c r="T13" s="29"/>
      <c r="U13" s="26"/>
      <c r="V13" s="26"/>
      <c r="W13" s="31"/>
      <c r="X13" s="31"/>
      <c r="Y13" s="26"/>
      <c r="Z13" s="29"/>
      <c r="AA13" s="29"/>
      <c r="AB13" s="190"/>
      <c r="AC13" s="191"/>
      <c r="AE13" s="60"/>
      <c r="AF13" s="60"/>
      <c r="AG13" s="66" t="s">
        <v>116</v>
      </c>
      <c r="AH13" s="67" t="s">
        <v>119</v>
      </c>
      <c r="AI13" s="61"/>
      <c r="AJ13" s="62"/>
    </row>
    <row r="14" spans="1:38" ht="15.75">
      <c r="A14" s="7" t="s">
        <v>46</v>
      </c>
      <c r="B14" s="5"/>
      <c r="C14" s="5"/>
      <c r="D14" s="19"/>
      <c r="E14" s="5"/>
      <c r="F14" s="115" t="s">
        <v>147</v>
      </c>
      <c r="G14" s="115" t="s">
        <v>148</v>
      </c>
      <c r="H14" s="98">
        <v>2</v>
      </c>
      <c r="I14" s="197"/>
      <c r="J14" s="102"/>
      <c r="K14" s="100" t="str">
        <f t="shared" si="0"/>
        <v/>
      </c>
      <c r="L14" s="27"/>
      <c r="M14" s="28"/>
      <c r="N14" s="28"/>
      <c r="O14" s="28"/>
      <c r="P14" s="27"/>
      <c r="Q14" s="26"/>
      <c r="R14" s="29"/>
      <c r="S14" s="30"/>
      <c r="T14" s="29"/>
      <c r="U14" s="26"/>
      <c r="V14" s="26"/>
      <c r="W14" s="31"/>
      <c r="X14" s="31"/>
      <c r="Y14" s="26"/>
      <c r="Z14" s="29"/>
      <c r="AA14" s="29"/>
      <c r="AB14" s="190"/>
      <c r="AC14" s="191"/>
    </row>
    <row r="15" spans="1:38" ht="15.75">
      <c r="A15" s="9" t="s">
        <v>261</v>
      </c>
      <c r="B15" s="5" t="s">
        <v>268</v>
      </c>
      <c r="C15" s="5"/>
      <c r="D15" s="19"/>
      <c r="E15" s="5"/>
      <c r="F15" s="113" t="s">
        <v>149</v>
      </c>
      <c r="G15" s="113" t="s">
        <v>150</v>
      </c>
      <c r="H15" s="98">
        <v>2</v>
      </c>
      <c r="I15" s="197"/>
      <c r="J15" s="102"/>
      <c r="K15" s="100" t="str">
        <f t="shared" si="0"/>
        <v/>
      </c>
      <c r="L15" s="27"/>
      <c r="M15" s="28"/>
      <c r="N15" s="28"/>
      <c r="O15" s="28"/>
      <c r="P15" s="27"/>
      <c r="Q15" s="26"/>
      <c r="R15" s="29"/>
      <c r="S15" s="30"/>
      <c r="T15" s="29"/>
      <c r="U15" s="26"/>
      <c r="V15" s="26"/>
      <c r="W15" s="31"/>
      <c r="X15" s="31"/>
      <c r="Y15" s="26"/>
      <c r="Z15" s="29"/>
      <c r="AA15" s="29"/>
      <c r="AB15" s="190"/>
      <c r="AC15" s="191"/>
    </row>
    <row r="16" spans="1:38" ht="15.75">
      <c r="A16" s="9" t="s">
        <v>47</v>
      </c>
      <c r="B16" s="5" t="s">
        <v>48</v>
      </c>
      <c r="C16" s="5"/>
      <c r="D16" s="19"/>
      <c r="E16" s="5"/>
      <c r="F16" s="95" t="s">
        <v>151</v>
      </c>
      <c r="G16" s="95" t="s">
        <v>152</v>
      </c>
      <c r="H16" s="98">
        <v>2</v>
      </c>
      <c r="I16" s="197"/>
      <c r="J16" s="102"/>
      <c r="K16" s="100" t="str">
        <f t="shared" si="0"/>
        <v/>
      </c>
      <c r="L16" s="27"/>
      <c r="M16" s="28"/>
      <c r="N16" s="28"/>
      <c r="O16" s="28"/>
      <c r="P16" s="27"/>
      <c r="Q16" s="26"/>
      <c r="R16" s="29"/>
      <c r="S16" s="30"/>
      <c r="T16" s="29"/>
      <c r="U16" s="26"/>
      <c r="V16" s="26"/>
      <c r="W16" s="31"/>
      <c r="X16" s="31"/>
      <c r="Y16" s="26"/>
      <c r="Z16" s="29"/>
      <c r="AA16" s="29"/>
      <c r="AB16" s="190"/>
      <c r="AC16" s="191"/>
    </row>
    <row r="17" spans="1:29" ht="16.5" thickBot="1">
      <c r="A17" s="9" t="s">
        <v>263</v>
      </c>
      <c r="B17" s="5" t="s">
        <v>49</v>
      </c>
      <c r="C17" s="5"/>
      <c r="D17" s="19"/>
      <c r="E17" s="5"/>
      <c r="F17" s="95" t="s">
        <v>153</v>
      </c>
      <c r="G17" s="95" t="s">
        <v>154</v>
      </c>
      <c r="H17" s="98">
        <v>2</v>
      </c>
      <c r="I17" s="197"/>
      <c r="J17" s="103"/>
      <c r="K17" s="101" t="str">
        <f t="shared" si="0"/>
        <v/>
      </c>
      <c r="L17" s="32"/>
      <c r="M17" s="33"/>
      <c r="N17" s="33"/>
      <c r="O17" s="33"/>
      <c r="P17" s="32"/>
      <c r="Q17" s="34"/>
      <c r="R17" s="35"/>
      <c r="S17" s="36"/>
      <c r="T17" s="35"/>
      <c r="U17" s="34"/>
      <c r="V17" s="34"/>
      <c r="W17" s="69"/>
      <c r="X17" s="69"/>
      <c r="Y17" s="34"/>
      <c r="Z17" s="35"/>
      <c r="AA17" s="35"/>
      <c r="AB17" s="202"/>
      <c r="AC17" s="203"/>
    </row>
    <row r="18" spans="1:29" ht="16.5" thickTop="1">
      <c r="A18" s="3" t="s">
        <v>50</v>
      </c>
      <c r="B18" s="5" t="s">
        <v>262</v>
      </c>
      <c r="C18" s="5"/>
      <c r="D18" s="19"/>
      <c r="E18" s="5"/>
      <c r="F18" s="113" t="s">
        <v>155</v>
      </c>
      <c r="G18" s="113" t="s">
        <v>156</v>
      </c>
      <c r="H18" s="98">
        <v>2</v>
      </c>
      <c r="I18" s="197"/>
      <c r="J18" s="37"/>
      <c r="K18" s="37"/>
      <c r="L18" s="38"/>
      <c r="M18" s="39"/>
      <c r="N18" s="38"/>
      <c r="O18" s="39"/>
      <c r="P18" s="40"/>
      <c r="Q18" s="41"/>
      <c r="R18" s="38"/>
      <c r="S18" s="41"/>
      <c r="T18" s="41"/>
      <c r="U18" s="41"/>
      <c r="V18" s="192" t="s">
        <v>97</v>
      </c>
      <c r="W18" s="193"/>
      <c r="X18" s="42">
        <f>SUM(X3:X17)</f>
        <v>19.700000000000003</v>
      </c>
      <c r="Y18" s="42">
        <f>SUM(Y3:Y17)</f>
        <v>10</v>
      </c>
      <c r="Z18" s="43"/>
      <c r="AA18" s="43"/>
      <c r="AB18" s="194">
        <f>SUM(AB3:AB17)</f>
        <v>7.0000000000000007E-2</v>
      </c>
      <c r="AC18" s="195"/>
    </row>
    <row r="19" spans="1:29" ht="15.75">
      <c r="A19" s="96"/>
      <c r="B19" s="6" t="s">
        <v>51</v>
      </c>
      <c r="C19" s="6"/>
      <c r="D19" s="20"/>
      <c r="E19" s="6"/>
      <c r="F19" s="113" t="s">
        <v>157</v>
      </c>
      <c r="G19" s="113" t="s">
        <v>158</v>
      </c>
      <c r="H19" s="98">
        <v>2</v>
      </c>
      <c r="I19" s="197"/>
      <c r="J19" s="37"/>
      <c r="K19" s="37"/>
      <c r="L19" s="38"/>
      <c r="M19" s="39"/>
      <c r="N19" s="38"/>
      <c r="O19" s="39"/>
      <c r="P19" s="40"/>
      <c r="Q19" s="41"/>
      <c r="R19" s="38"/>
      <c r="S19" s="41"/>
      <c r="T19" s="41"/>
      <c r="U19" s="41"/>
      <c r="V19" s="204" t="s">
        <v>98</v>
      </c>
      <c r="W19" s="205"/>
      <c r="X19" s="206">
        <f>SUM(X18:Y18)</f>
        <v>29.700000000000003</v>
      </c>
      <c r="Y19" s="206"/>
      <c r="Z19" s="206"/>
      <c r="AA19" s="206"/>
      <c r="AB19" s="206"/>
      <c r="AC19" s="207"/>
    </row>
    <row r="20" spans="1:29" s="12" customFormat="1" ht="16.5" customHeight="1" thickBot="1">
      <c r="A20" s="11"/>
      <c r="B20" s="11"/>
      <c r="C20" s="10"/>
      <c r="D20" s="10"/>
      <c r="E20" s="10"/>
      <c r="F20" s="113" t="s">
        <v>159</v>
      </c>
      <c r="G20" s="113" t="s">
        <v>160</v>
      </c>
      <c r="H20" s="98">
        <v>2</v>
      </c>
      <c r="I20" s="197"/>
      <c r="J20" s="71"/>
      <c r="K20" s="71"/>
      <c r="L20" s="72"/>
      <c r="M20" s="73"/>
      <c r="N20" s="74"/>
      <c r="O20" s="75"/>
      <c r="P20" s="40"/>
      <c r="Q20" s="41"/>
      <c r="R20" s="38"/>
      <c r="S20" s="41"/>
      <c r="T20" s="41"/>
      <c r="U20" s="41"/>
      <c r="V20" s="208" t="s">
        <v>99</v>
      </c>
      <c r="W20" s="209"/>
      <c r="X20" s="210">
        <f>AB18*V21/6.15</f>
        <v>5691.0569105691056</v>
      </c>
      <c r="Y20" s="210"/>
      <c r="Z20" s="210"/>
      <c r="AA20" s="210"/>
      <c r="AB20" s="210"/>
      <c r="AC20" s="211"/>
    </row>
    <row r="21" spans="1:29" s="12" customFormat="1" ht="16.5" thickTop="1">
      <c r="C21" s="11"/>
      <c r="D21" s="11"/>
      <c r="E21" s="11"/>
      <c r="F21" s="113" t="s">
        <v>161</v>
      </c>
      <c r="G21" s="113" t="s">
        <v>162</v>
      </c>
      <c r="H21" s="98">
        <v>2</v>
      </c>
      <c r="I21" s="197"/>
      <c r="J21" s="76"/>
      <c r="K21" s="76"/>
      <c r="L21" s="77"/>
      <c r="M21" s="78"/>
      <c r="N21" s="79"/>
      <c r="O21" s="80"/>
      <c r="P21" s="40"/>
      <c r="Q21" s="41"/>
      <c r="R21" s="38"/>
      <c r="S21" s="41"/>
      <c r="T21" s="41"/>
      <c r="U21" s="41"/>
      <c r="V21" s="212">
        <v>500000</v>
      </c>
      <c r="W21" s="213"/>
      <c r="X21" s="213"/>
      <c r="Y21" s="213"/>
      <c r="Z21" s="213"/>
      <c r="AA21" s="213"/>
      <c r="AB21" s="213"/>
      <c r="AC21" s="214"/>
    </row>
    <row r="22" spans="1:29" s="12" customFormat="1">
      <c r="C22" s="11"/>
      <c r="D22" s="11"/>
      <c r="E22" s="11"/>
      <c r="F22" s="95" t="s">
        <v>163</v>
      </c>
      <c r="G22" s="95" t="s">
        <v>164</v>
      </c>
      <c r="H22" s="98">
        <v>7</v>
      </c>
      <c r="I22" s="197"/>
      <c r="J22" s="71"/>
      <c r="K22" s="71"/>
      <c r="L22" s="72"/>
      <c r="M22" s="73"/>
      <c r="N22" s="74"/>
      <c r="O22" s="75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s="12" customFormat="1">
      <c r="C23" s="11"/>
      <c r="D23" s="11"/>
      <c r="E23" s="11"/>
      <c r="F23" s="114" t="s">
        <v>165</v>
      </c>
      <c r="G23" s="114" t="s">
        <v>166</v>
      </c>
      <c r="H23" s="98">
        <v>11</v>
      </c>
      <c r="I23" s="197"/>
      <c r="J23" s="71"/>
      <c r="K23" s="71"/>
      <c r="L23" s="72"/>
      <c r="M23" s="73"/>
      <c r="N23" s="81"/>
      <c r="O23" s="82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12" customFormat="1">
      <c r="C24" s="11"/>
      <c r="D24" s="11"/>
      <c r="E24" s="21"/>
      <c r="F24" s="115" t="s">
        <v>167</v>
      </c>
      <c r="G24" s="115" t="s">
        <v>168</v>
      </c>
      <c r="H24" s="98">
        <v>2</v>
      </c>
      <c r="I24" s="197"/>
      <c r="J24" s="71"/>
      <c r="K24" s="71"/>
      <c r="L24" s="72"/>
      <c r="M24" s="73"/>
      <c r="N24" s="81"/>
      <c r="O24" s="82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s="12" customFormat="1">
      <c r="C25" s="11"/>
      <c r="D25" s="11"/>
      <c r="E25" s="21"/>
      <c r="F25" s="95" t="s">
        <v>169</v>
      </c>
      <c r="G25" s="95" t="s">
        <v>170</v>
      </c>
      <c r="H25" s="98">
        <v>3</v>
      </c>
      <c r="I25" s="197"/>
      <c r="J25" s="71"/>
      <c r="K25" s="71"/>
      <c r="L25" s="72"/>
      <c r="M25" s="73"/>
      <c r="N25" s="81"/>
      <c r="O25" s="82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s="12" customFormat="1">
      <c r="C26" s="11"/>
      <c r="D26" s="11"/>
      <c r="E26" s="21"/>
      <c r="F26" s="95" t="s">
        <v>171</v>
      </c>
      <c r="G26" s="95" t="s">
        <v>170</v>
      </c>
      <c r="H26" s="98">
        <v>2</v>
      </c>
      <c r="I26" s="197"/>
      <c r="J26" s="71"/>
      <c r="K26" s="71"/>
      <c r="L26" s="72"/>
      <c r="M26" s="73"/>
      <c r="N26" s="81"/>
      <c r="O26" s="82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s="12" customFormat="1" ht="14.25" customHeight="1">
      <c r="C27" s="11"/>
      <c r="D27" s="11"/>
      <c r="E27" s="21"/>
      <c r="F27" s="95" t="s">
        <v>172</v>
      </c>
      <c r="G27" s="95" t="s">
        <v>173</v>
      </c>
      <c r="H27" s="98">
        <v>1</v>
      </c>
      <c r="I27" s="197"/>
      <c r="J27" s="71"/>
      <c r="K27" s="71"/>
      <c r="L27" s="72"/>
      <c r="M27" s="73"/>
      <c r="N27" s="81"/>
      <c r="O27" s="82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s="12" customFormat="1">
      <c r="C28" s="11"/>
      <c r="D28" s="11"/>
      <c r="E28" s="22"/>
      <c r="F28" s="95" t="s">
        <v>174</v>
      </c>
      <c r="G28" s="95" t="s">
        <v>175</v>
      </c>
      <c r="H28" s="98">
        <v>2</v>
      </c>
      <c r="I28" s="197"/>
      <c r="J28" s="71"/>
      <c r="K28" s="71"/>
      <c r="L28" s="72"/>
      <c r="M28" s="73"/>
      <c r="N28" s="81"/>
      <c r="O28" s="82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s="12" customFormat="1">
      <c r="C29" s="11"/>
      <c r="D29" s="11"/>
      <c r="E29" s="22"/>
      <c r="F29" s="114" t="s">
        <v>176</v>
      </c>
      <c r="G29" s="114" t="s">
        <v>177</v>
      </c>
      <c r="H29" s="98">
        <v>2</v>
      </c>
      <c r="I29" s="197"/>
      <c r="J29" s="76"/>
      <c r="K29" s="76"/>
      <c r="L29" s="77"/>
      <c r="M29" s="78"/>
      <c r="N29" s="83"/>
      <c r="O29" s="84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s="12" customFormat="1">
      <c r="C30" s="11"/>
      <c r="D30" s="11"/>
      <c r="E30" s="22"/>
      <c r="F30" s="95" t="s">
        <v>178</v>
      </c>
      <c r="G30" s="95" t="s">
        <v>179</v>
      </c>
      <c r="H30" s="98">
        <v>2</v>
      </c>
      <c r="I30" s="197"/>
      <c r="J30" s="71"/>
      <c r="K30" s="71"/>
      <c r="L30" s="72"/>
      <c r="M30" s="73"/>
      <c r="N30" s="81"/>
      <c r="O30" s="82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s="12" customFormat="1">
      <c r="C31" s="11"/>
      <c r="D31" s="11"/>
      <c r="E31" s="11"/>
      <c r="F31" s="95" t="s">
        <v>180</v>
      </c>
      <c r="G31" s="95" t="s">
        <v>181</v>
      </c>
      <c r="H31" s="98">
        <v>2</v>
      </c>
      <c r="I31" s="197"/>
      <c r="J31" s="71"/>
      <c r="K31" s="71"/>
      <c r="L31" s="72"/>
      <c r="M31" s="73"/>
      <c r="N31" s="81"/>
      <c r="O31" s="82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s="12" customFormat="1">
      <c r="C32" s="10"/>
      <c r="D32" s="10"/>
      <c r="E32" s="10"/>
      <c r="F32" s="114" t="s">
        <v>182</v>
      </c>
      <c r="G32" s="114" t="s">
        <v>183</v>
      </c>
      <c r="H32" s="98">
        <v>2</v>
      </c>
      <c r="I32" s="197"/>
      <c r="J32" s="85"/>
      <c r="K32" s="85"/>
      <c r="L32" s="86"/>
      <c r="M32" s="87"/>
      <c r="N32" s="83"/>
      <c r="O32" s="84"/>
    </row>
    <row r="33" spans="3:14" s="12" customFormat="1">
      <c r="C33" s="10"/>
      <c r="D33" s="10"/>
      <c r="E33" s="10"/>
      <c r="F33" s="95" t="s">
        <v>184</v>
      </c>
      <c r="G33" s="95" t="s">
        <v>185</v>
      </c>
      <c r="H33" s="98">
        <v>2</v>
      </c>
      <c r="I33" s="197"/>
      <c r="J33" s="88"/>
      <c r="K33" s="88"/>
      <c r="L33" s="88"/>
      <c r="M33" s="88"/>
      <c r="N33" s="88"/>
    </row>
    <row r="34" spans="3:14" s="12" customFormat="1">
      <c r="C34" s="10"/>
      <c r="D34" s="10"/>
      <c r="E34" s="10"/>
      <c r="F34" s="95" t="s">
        <v>186</v>
      </c>
      <c r="G34" s="95" t="s">
        <v>187</v>
      </c>
      <c r="H34" s="98">
        <v>2</v>
      </c>
      <c r="I34" s="197"/>
      <c r="J34" s="88"/>
      <c r="K34" s="88"/>
      <c r="L34" s="88"/>
      <c r="M34" s="88"/>
      <c r="N34" s="88"/>
    </row>
    <row r="35" spans="3:14" s="12" customFormat="1">
      <c r="C35" s="13"/>
      <c r="D35" s="13"/>
      <c r="E35" s="13"/>
      <c r="F35" s="116" t="s">
        <v>188</v>
      </c>
      <c r="G35" s="116" t="s">
        <v>189</v>
      </c>
      <c r="H35" s="98">
        <v>2</v>
      </c>
      <c r="I35" s="197"/>
    </row>
    <row r="36" spans="3:14" s="12" customFormat="1">
      <c r="C36" s="13"/>
      <c r="D36" s="13"/>
      <c r="E36" s="13"/>
      <c r="F36" s="95" t="s">
        <v>190</v>
      </c>
      <c r="G36" s="95" t="s">
        <v>191</v>
      </c>
      <c r="H36" s="98">
        <v>3</v>
      </c>
      <c r="I36" s="197"/>
    </row>
    <row r="37" spans="3:14" s="12" customFormat="1">
      <c r="C37" s="13"/>
      <c r="D37" s="13"/>
      <c r="E37" s="13"/>
      <c r="F37" s="95" t="s">
        <v>192</v>
      </c>
      <c r="G37" s="95" t="s">
        <v>193</v>
      </c>
      <c r="H37" s="98">
        <v>3</v>
      </c>
      <c r="I37" s="197"/>
    </row>
    <row r="38" spans="3:14" s="12" customFormat="1">
      <c r="C38" s="13"/>
      <c r="D38" s="13"/>
      <c r="E38" s="13"/>
      <c r="F38" s="116" t="s">
        <v>194</v>
      </c>
      <c r="G38" s="116" t="s">
        <v>195</v>
      </c>
      <c r="H38" s="98">
        <v>2</v>
      </c>
      <c r="I38" s="197"/>
    </row>
    <row r="39" spans="3:14" s="12" customFormat="1">
      <c r="C39" s="13"/>
      <c r="D39" s="13"/>
      <c r="E39" s="13"/>
      <c r="F39" s="116" t="s">
        <v>196</v>
      </c>
      <c r="G39" s="116" t="s">
        <v>197</v>
      </c>
      <c r="H39" s="98">
        <v>2</v>
      </c>
      <c r="I39" s="197"/>
    </row>
    <row r="40" spans="3:14" s="12" customFormat="1">
      <c r="C40" s="13"/>
      <c r="D40" s="13"/>
      <c r="E40" s="13"/>
      <c r="F40" s="107" t="s">
        <v>198</v>
      </c>
      <c r="G40" s="107" t="s">
        <v>199</v>
      </c>
      <c r="H40" s="108">
        <v>1</v>
      </c>
      <c r="I40" s="197"/>
    </row>
    <row r="41" spans="3:14" s="12" customFormat="1">
      <c r="C41" s="13"/>
      <c r="D41" s="13"/>
      <c r="E41" s="13"/>
      <c r="F41" s="107" t="s">
        <v>200</v>
      </c>
      <c r="G41" s="107" t="s">
        <v>201</v>
      </c>
      <c r="H41" s="108">
        <v>1</v>
      </c>
      <c r="I41" s="197"/>
    </row>
    <row r="42" spans="3:14" s="12" customFormat="1">
      <c r="C42" s="13"/>
      <c r="D42" s="13"/>
      <c r="E42" s="13"/>
      <c r="F42" s="95" t="s">
        <v>202</v>
      </c>
      <c r="G42" s="95" t="s">
        <v>203</v>
      </c>
      <c r="H42" s="98">
        <v>2</v>
      </c>
      <c r="I42" s="197"/>
    </row>
    <row r="43" spans="3:14" s="12" customFormat="1">
      <c r="C43" s="13"/>
      <c r="D43" s="13"/>
      <c r="E43" s="13"/>
      <c r="F43" s="117" t="s">
        <v>204</v>
      </c>
      <c r="G43" s="117" t="s">
        <v>205</v>
      </c>
      <c r="H43" s="98">
        <v>6</v>
      </c>
      <c r="I43" s="197"/>
    </row>
    <row r="44" spans="3:14" s="12" customFormat="1">
      <c r="C44" s="10"/>
      <c r="D44" s="10"/>
      <c r="E44" s="10"/>
      <c r="F44" s="95" t="s">
        <v>206</v>
      </c>
      <c r="G44" s="95" t="s">
        <v>207</v>
      </c>
      <c r="H44" s="98">
        <v>6</v>
      </c>
      <c r="I44" s="197"/>
    </row>
    <row r="45" spans="3:14" s="12" customFormat="1">
      <c r="C45" s="11"/>
      <c r="D45" s="11"/>
      <c r="E45" s="11"/>
      <c r="F45" s="117" t="s">
        <v>208</v>
      </c>
      <c r="G45" s="117" t="s">
        <v>209</v>
      </c>
      <c r="H45" s="98">
        <v>1</v>
      </c>
      <c r="I45" s="197"/>
    </row>
    <row r="46" spans="3:14" s="12" customFormat="1">
      <c r="C46" s="11"/>
      <c r="D46" s="11"/>
      <c r="E46" s="11"/>
      <c r="F46" s="118"/>
      <c r="G46" s="118"/>
      <c r="H46" s="119"/>
      <c r="I46" s="104"/>
    </row>
    <row r="47" spans="3:14" s="12" customFormat="1">
      <c r="C47" s="11"/>
      <c r="D47" s="11"/>
      <c r="E47" s="11"/>
      <c r="F47" s="109" t="s">
        <v>227</v>
      </c>
      <c r="G47" s="109" t="s">
        <v>214</v>
      </c>
      <c r="H47" s="110">
        <v>1</v>
      </c>
      <c r="I47" s="196" t="s">
        <v>244</v>
      </c>
    </row>
    <row r="48" spans="3:14" s="12" customFormat="1">
      <c r="C48" s="14"/>
      <c r="D48" s="14"/>
      <c r="E48" s="15"/>
      <c r="F48" s="109" t="s">
        <v>228</v>
      </c>
      <c r="G48" s="109" t="s">
        <v>215</v>
      </c>
      <c r="H48" s="110">
        <v>1</v>
      </c>
      <c r="I48" s="196"/>
    </row>
    <row r="49" spans="3:9" s="12" customFormat="1">
      <c r="C49" s="14"/>
      <c r="D49" s="14"/>
      <c r="E49" s="16"/>
      <c r="F49" s="109" t="s">
        <v>229</v>
      </c>
      <c r="G49" s="109" t="s">
        <v>216</v>
      </c>
      <c r="H49" s="110">
        <v>2</v>
      </c>
      <c r="I49" s="196"/>
    </row>
    <row r="50" spans="3:9" s="12" customFormat="1">
      <c r="C50" s="14"/>
      <c r="D50" s="14"/>
      <c r="E50" s="15"/>
      <c r="F50" s="109" t="s">
        <v>230</v>
      </c>
      <c r="G50" s="109" t="s">
        <v>217</v>
      </c>
      <c r="H50" s="110">
        <v>1</v>
      </c>
      <c r="I50" s="196"/>
    </row>
    <row r="51" spans="3:9" s="12" customFormat="1">
      <c r="F51" s="109" t="s">
        <v>231</v>
      </c>
      <c r="G51" s="109" t="s">
        <v>218</v>
      </c>
      <c r="H51" s="110">
        <v>2</v>
      </c>
      <c r="I51" s="196"/>
    </row>
    <row r="52" spans="3:9" s="12" customFormat="1">
      <c r="F52" s="109" t="s">
        <v>232</v>
      </c>
      <c r="G52" s="109" t="s">
        <v>219</v>
      </c>
      <c r="H52" s="110">
        <v>2</v>
      </c>
      <c r="I52" s="196"/>
    </row>
    <row r="53" spans="3:9" s="12" customFormat="1">
      <c r="F53" s="109" t="s">
        <v>233</v>
      </c>
      <c r="G53" s="109" t="s">
        <v>220</v>
      </c>
      <c r="H53" s="110">
        <v>2</v>
      </c>
      <c r="I53" s="196"/>
    </row>
    <row r="54" spans="3:9" s="12" customFormat="1">
      <c r="F54" s="109" t="s">
        <v>234</v>
      </c>
      <c r="G54" s="109" t="s">
        <v>60</v>
      </c>
      <c r="H54" s="110">
        <v>2</v>
      </c>
      <c r="I54" s="196"/>
    </row>
    <row r="55" spans="3:9" s="12" customFormat="1">
      <c r="F55" s="109" t="s">
        <v>235</v>
      </c>
      <c r="G55" s="109" t="s">
        <v>61</v>
      </c>
      <c r="H55" s="110">
        <v>2</v>
      </c>
      <c r="I55" s="196"/>
    </row>
    <row r="56" spans="3:9" s="12" customFormat="1">
      <c r="F56" s="109" t="s">
        <v>236</v>
      </c>
      <c r="G56" s="109" t="s">
        <v>221</v>
      </c>
      <c r="H56" s="110">
        <v>2</v>
      </c>
      <c r="I56" s="196"/>
    </row>
    <row r="57" spans="3:9" s="12" customFormat="1">
      <c r="F57" s="109" t="s">
        <v>237</v>
      </c>
      <c r="G57" s="109" t="s">
        <v>64</v>
      </c>
      <c r="H57" s="110">
        <v>2</v>
      </c>
      <c r="I57" s="196"/>
    </row>
    <row r="58" spans="3:9" s="12" customFormat="1">
      <c r="F58" s="109" t="s">
        <v>238</v>
      </c>
      <c r="G58" s="109" t="s">
        <v>62</v>
      </c>
      <c r="H58" s="110">
        <v>1</v>
      </c>
      <c r="I58" s="196"/>
    </row>
    <row r="59" spans="3:9" s="12" customFormat="1">
      <c r="F59" s="109" t="s">
        <v>239</v>
      </c>
      <c r="G59" s="109" t="s">
        <v>222</v>
      </c>
      <c r="H59" s="110">
        <v>1</v>
      </c>
      <c r="I59" s="196"/>
    </row>
    <row r="60" spans="3:9" s="12" customFormat="1">
      <c r="F60" s="109" t="s">
        <v>240</v>
      </c>
      <c r="G60" s="109" t="s">
        <v>63</v>
      </c>
      <c r="H60" s="110">
        <v>2</v>
      </c>
      <c r="I60" s="196"/>
    </row>
    <row r="61" spans="3:9" s="12" customFormat="1">
      <c r="F61" s="109" t="s">
        <v>241</v>
      </c>
      <c r="G61" s="109" t="s">
        <v>224</v>
      </c>
      <c r="H61" s="110">
        <v>1</v>
      </c>
      <c r="I61" s="196"/>
    </row>
    <row r="62" spans="3:9" s="12" customFormat="1">
      <c r="F62" s="109" t="s">
        <v>242</v>
      </c>
      <c r="G62" s="109" t="s">
        <v>225</v>
      </c>
      <c r="H62" s="110">
        <v>1</v>
      </c>
      <c r="I62" s="196"/>
    </row>
    <row r="63" spans="3:9" s="12" customFormat="1">
      <c r="F63" s="111" t="s">
        <v>243</v>
      </c>
      <c r="G63" s="111" t="s">
        <v>226</v>
      </c>
      <c r="H63" s="112">
        <v>2</v>
      </c>
      <c r="I63" s="196"/>
    </row>
    <row r="64" spans="3:9" s="12" customFormat="1">
      <c r="F64" s="94"/>
      <c r="G64" s="94"/>
      <c r="H64" s="94"/>
    </row>
    <row r="65" spans="6:8" s="12" customFormat="1">
      <c r="F65" s="94"/>
      <c r="G65" s="94"/>
      <c r="H65" s="94"/>
    </row>
    <row r="66" spans="6:8" s="12" customFormat="1">
      <c r="F66" s="94"/>
      <c r="G66" s="94"/>
      <c r="H66" s="94"/>
    </row>
    <row r="67" spans="6:8" s="12" customFormat="1">
      <c r="F67" s="94"/>
      <c r="G67" s="94"/>
      <c r="H67" s="94"/>
    </row>
    <row r="68" spans="6:8" s="12" customFormat="1">
      <c r="F68" s="94"/>
      <c r="G68" s="94"/>
      <c r="H68" s="94"/>
    </row>
    <row r="69" spans="6:8" s="12" customFormat="1">
      <c r="F69" s="94"/>
      <c r="G69" s="94"/>
      <c r="H69" s="94"/>
    </row>
    <row r="70" spans="6:8" s="12" customFormat="1">
      <c r="F70" s="94"/>
      <c r="G70" s="94"/>
      <c r="H70" s="94"/>
    </row>
    <row r="71" spans="6:8" s="12" customFormat="1">
      <c r="F71" s="94"/>
      <c r="G71" s="94"/>
      <c r="H71" s="94"/>
    </row>
    <row r="72" spans="6:8" s="12" customFormat="1">
      <c r="F72" s="94"/>
      <c r="G72" s="94"/>
      <c r="H72" s="94"/>
    </row>
    <row r="73" spans="6:8" s="12" customFormat="1">
      <c r="F73" s="94"/>
      <c r="G73" s="94"/>
      <c r="H73" s="94"/>
    </row>
    <row r="74" spans="6:8" s="12" customFormat="1">
      <c r="F74" s="94"/>
      <c r="G74" s="94"/>
      <c r="H74" s="94"/>
    </row>
    <row r="75" spans="6:8" s="12" customFormat="1">
      <c r="F75" s="94"/>
      <c r="G75" s="94"/>
      <c r="H75" s="94"/>
    </row>
    <row r="76" spans="6:8" s="12" customFormat="1">
      <c r="F76" s="94"/>
      <c r="G76" s="94"/>
      <c r="H76" s="94"/>
    </row>
    <row r="77" spans="6:8" s="12" customFormat="1">
      <c r="F77" s="94"/>
      <c r="G77" s="94"/>
      <c r="H77" s="94"/>
    </row>
    <row r="78" spans="6:8" s="12" customFormat="1"/>
    <row r="79" spans="6:8" s="12" customFormat="1"/>
    <row r="80" spans="6:8" s="12" customFormat="1"/>
    <row r="81" spans="10:29" s="12" customFormat="1"/>
    <row r="82" spans="10:29" s="12" customFormat="1"/>
    <row r="83" spans="10:29" s="12" customFormat="1"/>
    <row r="84" spans="10:29" s="12" customFormat="1"/>
    <row r="85" spans="10:29" s="12" customFormat="1"/>
    <row r="86" spans="10:29" s="12" customFormat="1"/>
    <row r="87" spans="10:29" s="12" customFormat="1"/>
    <row r="88" spans="10:29" s="12" customFormat="1"/>
    <row r="89" spans="10:29" s="12" customFormat="1"/>
    <row r="90" spans="10:29" s="12" customFormat="1"/>
    <row r="91" spans="10:29"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0:29"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0:29"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0:29"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0:29"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0:29"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0:29"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0:29"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0:29"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0:29"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0:29"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0:29"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</sheetData>
  <mergeCells count="34">
    <mergeCell ref="I47:I63"/>
    <mergeCell ref="I2:I45"/>
    <mergeCell ref="K1:K2"/>
    <mergeCell ref="AE1:AL1"/>
    <mergeCell ref="AE6:AJ6"/>
    <mergeCell ref="AB17:AC17"/>
    <mergeCell ref="V19:W19"/>
    <mergeCell ref="X19:AC19"/>
    <mergeCell ref="AB14:AC14"/>
    <mergeCell ref="AB15:AC15"/>
    <mergeCell ref="AB16:AC16"/>
    <mergeCell ref="V20:W20"/>
    <mergeCell ref="X20:AC20"/>
    <mergeCell ref="V21:AC21"/>
    <mergeCell ref="AB3:AC3"/>
    <mergeCell ref="AB4:AC4"/>
    <mergeCell ref="P1:P2"/>
    <mergeCell ref="AB1:AC2"/>
    <mergeCell ref="AB5:AC5"/>
    <mergeCell ref="V18:W18"/>
    <mergeCell ref="AB18:AC18"/>
    <mergeCell ref="AB6:AC6"/>
    <mergeCell ref="AB7:AC7"/>
    <mergeCell ref="AB8:AC8"/>
    <mergeCell ref="AB9:AC9"/>
    <mergeCell ref="AB10:AC10"/>
    <mergeCell ref="AB11:AC11"/>
    <mergeCell ref="AB12:AC12"/>
    <mergeCell ref="AB13:AC13"/>
    <mergeCell ref="J1:J2"/>
    <mergeCell ref="L1:L2"/>
    <mergeCell ref="M1:M2"/>
    <mergeCell ref="N1:N2"/>
    <mergeCell ref="O1:O2"/>
  </mergeCells>
  <phoneticPr fontId="18" type="noConversion"/>
  <dataValidations count="1">
    <dataValidation type="list" allowBlank="1" showInputMessage="1" showErrorMessage="1" sqref="J3:J17" xr:uid="{00000000-0002-0000-0100-000000000000}">
      <formula1>$F$2:$F$63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tabSelected="1" zoomScale="70" zoomScaleNormal="70" workbookViewId="0">
      <selection activeCell="B4" sqref="B4"/>
    </sheetView>
  </sheetViews>
  <sheetFormatPr defaultColWidth="8.7109375" defaultRowHeight="12.75"/>
  <cols>
    <col min="1" max="1" width="13.7109375" style="91" customWidth="1"/>
    <col min="2" max="2" width="20.85546875" style="91" customWidth="1"/>
    <col min="3" max="3" width="5.85546875" style="91" customWidth="1"/>
    <col min="4" max="4" width="18.42578125" style="91" customWidth="1"/>
    <col min="5" max="5" width="18.28515625" style="91" customWidth="1"/>
    <col min="6" max="6" width="19.42578125" style="91" bestFit="1" customWidth="1"/>
    <col min="7" max="7" width="24.5703125" style="91" customWidth="1"/>
    <col min="8" max="8" width="17.85546875" style="91" customWidth="1"/>
    <col min="9" max="9" width="25.28515625" style="91" customWidth="1"/>
    <col min="10" max="10" width="17" style="91" customWidth="1"/>
    <col min="11" max="11" width="24" style="91" customWidth="1"/>
    <col min="12" max="12" width="17.5703125" style="91" customWidth="1"/>
    <col min="13" max="13" width="16.42578125" style="91" customWidth="1"/>
    <col min="14" max="14" width="24.5703125" style="91" customWidth="1"/>
    <col min="15" max="15" width="11.140625" style="91" customWidth="1"/>
    <col min="16" max="16" width="39.28515625" style="91" customWidth="1"/>
    <col min="17" max="16384" width="8.7109375" style="91"/>
  </cols>
  <sheetData>
    <row r="1" spans="1:19" ht="89.25" customHeight="1" thickBot="1">
      <c r="A1" s="168" t="s">
        <v>257</v>
      </c>
      <c r="B1" s="89" t="s">
        <v>0</v>
      </c>
      <c r="C1" s="90"/>
      <c r="D1" s="90"/>
      <c r="H1" s="92"/>
      <c r="I1" s="93"/>
      <c r="J1" s="156">
        <v>6.7613000000000003</v>
      </c>
      <c r="K1" s="157" t="s">
        <v>255</v>
      </c>
      <c r="L1" s="158" t="s">
        <v>266</v>
      </c>
      <c r="M1" s="173" t="s">
        <v>256</v>
      </c>
      <c r="N1" s="174"/>
      <c r="O1" s="174"/>
      <c r="P1" s="175"/>
    </row>
    <row r="2" spans="1:19" s="131" customFormat="1" ht="19.5" customHeight="1">
      <c r="A2" s="169"/>
      <c r="B2" s="120" t="s">
        <v>248</v>
      </c>
      <c r="C2" s="176" t="s">
        <v>271</v>
      </c>
      <c r="D2" s="176"/>
      <c r="E2" s="177"/>
      <c r="F2" s="121" t="s">
        <v>249</v>
      </c>
      <c r="G2" s="167"/>
      <c r="H2" s="123"/>
      <c r="I2" s="124" t="s">
        <v>250</v>
      </c>
      <c r="J2" s="125" t="str">
        <f>IF(N5=0,"",IF(L1="RMB",$J$1,1))</f>
        <v/>
      </c>
      <c r="K2" s="126" t="s">
        <v>57</v>
      </c>
      <c r="L2" s="180" t="s">
        <v>267</v>
      </c>
      <c r="M2" s="181"/>
      <c r="N2" s="127" t="s">
        <v>58</v>
      </c>
      <c r="O2" s="171" t="s">
        <v>259</v>
      </c>
      <c r="P2" s="172"/>
      <c r="Q2" s="128"/>
      <c r="R2" s="129"/>
      <c r="S2" s="130"/>
    </row>
    <row r="3" spans="1:19" s="131" customFormat="1" ht="19.5" customHeight="1" thickBot="1">
      <c r="A3" s="170"/>
      <c r="B3" s="120" t="s">
        <v>251</v>
      </c>
      <c r="C3" s="176">
        <v>50004</v>
      </c>
      <c r="D3" s="176"/>
      <c r="E3" s="177"/>
      <c r="F3" s="121" t="s">
        <v>1</v>
      </c>
      <c r="G3" s="167" t="s">
        <v>270</v>
      </c>
      <c r="H3" s="132"/>
      <c r="I3" s="178" t="s">
        <v>252</v>
      </c>
      <c r="J3" s="179"/>
      <c r="K3" s="127" t="s">
        <v>56</v>
      </c>
      <c r="L3" s="171" t="s">
        <v>21</v>
      </c>
      <c r="M3" s="172"/>
      <c r="N3" s="127" t="s">
        <v>59</v>
      </c>
      <c r="O3" s="171" t="s">
        <v>19</v>
      </c>
      <c r="P3" s="172"/>
      <c r="Q3" s="128"/>
      <c r="R3" s="130"/>
      <c r="S3" s="129"/>
    </row>
    <row r="4" spans="1:19" s="143" customFormat="1" ht="49.5" customHeight="1">
      <c r="A4" s="133" t="s">
        <v>52</v>
      </c>
      <c r="B4" s="134" t="s">
        <v>3</v>
      </c>
      <c r="C4" s="135" t="s">
        <v>2</v>
      </c>
      <c r="D4" s="135" t="s">
        <v>12</v>
      </c>
      <c r="E4" s="135" t="s">
        <v>4</v>
      </c>
      <c r="F4" s="135" t="s">
        <v>5</v>
      </c>
      <c r="G4" s="136" t="s">
        <v>253</v>
      </c>
      <c r="H4" s="135" t="s">
        <v>6</v>
      </c>
      <c r="I4" s="135" t="s">
        <v>7</v>
      </c>
      <c r="J4" s="136" t="s">
        <v>213</v>
      </c>
      <c r="K4" s="137" t="s">
        <v>8</v>
      </c>
      <c r="L4" s="138" t="s">
        <v>9</v>
      </c>
      <c r="M4" s="139" t="s">
        <v>10</v>
      </c>
      <c r="N4" s="139" t="s">
        <v>13</v>
      </c>
      <c r="O4" s="140" t="s">
        <v>254</v>
      </c>
      <c r="P4" s="135" t="s">
        <v>11</v>
      </c>
      <c r="Q4" s="141"/>
      <c r="R4" s="129"/>
      <c r="S4" s="142"/>
    </row>
    <row r="5" spans="1:19" s="154" customFormat="1" ht="64.5" customHeight="1">
      <c r="A5" s="144" t="str">
        <f>B5&amp;C5</f>
        <v>A00673921</v>
      </c>
      <c r="B5" s="161" t="s">
        <v>272</v>
      </c>
      <c r="C5" s="145">
        <v>1</v>
      </c>
      <c r="D5" s="145"/>
      <c r="E5" s="163" t="s">
        <v>273</v>
      </c>
      <c r="F5" s="161" t="s">
        <v>161</v>
      </c>
      <c r="G5" s="146" t="str">
        <f>IF(F5="","",VLOOKUP(F5,Data!F:G,2,FALSE))</f>
        <v>单轴攻丝机 T360</v>
      </c>
      <c r="H5" s="164">
        <v>0.85</v>
      </c>
      <c r="I5" s="161">
        <v>10</v>
      </c>
      <c r="J5" s="147">
        <v>1</v>
      </c>
      <c r="K5" s="148">
        <f>IF($L$1="RMB",IF(J5="","",(J5*5*$J$1)),IF(J5="","",(J5*5)))</f>
        <v>33.8065</v>
      </c>
      <c r="L5" s="165">
        <f>1688+M5*0.1</f>
        <v>2088</v>
      </c>
      <c r="M5" s="165">
        <v>4000</v>
      </c>
      <c r="N5" s="150"/>
      <c r="O5" s="146">
        <f>IF(I5="","",(3600/I5*H5))</f>
        <v>306</v>
      </c>
      <c r="P5" s="160"/>
      <c r="Q5" s="151"/>
      <c r="R5" s="152"/>
      <c r="S5" s="153"/>
    </row>
    <row r="6" spans="1:19" s="154" customFormat="1" ht="64.5" customHeight="1">
      <c r="A6" s="144" t="str">
        <f t="shared" ref="A6:A22" si="0">B6&amp;C6</f>
        <v>A00673922</v>
      </c>
      <c r="B6" s="161" t="s">
        <v>272</v>
      </c>
      <c r="C6" s="145">
        <v>2</v>
      </c>
      <c r="D6" s="145"/>
      <c r="E6" s="163" t="s">
        <v>275</v>
      </c>
      <c r="F6" s="161" t="s">
        <v>167</v>
      </c>
      <c r="G6" s="146" t="str">
        <f>IF(F6="","",VLOOKUP(F6,Data!F:G,2,FALSE))</f>
        <v>空压式点焊机 35KVA</v>
      </c>
      <c r="H6" s="164">
        <v>0.85</v>
      </c>
      <c r="I6" s="161">
        <v>20</v>
      </c>
      <c r="J6" s="147">
        <v>1</v>
      </c>
      <c r="K6" s="148">
        <f t="shared" ref="K6:K22" si="1">IF($L$1="RMB",IF(J6="","",(J6*5*$J$1)),IF(J6="","",(J6*5)))</f>
        <v>33.8065</v>
      </c>
      <c r="L6" s="165">
        <f>975+M6*0.1</f>
        <v>1775</v>
      </c>
      <c r="M6" s="165">
        <v>8000</v>
      </c>
      <c r="N6" s="150"/>
      <c r="O6" s="146">
        <f t="shared" ref="O6:O22" si="2">IF(I6="","",(3600/I6*H6))</f>
        <v>153</v>
      </c>
      <c r="P6" s="166" t="s">
        <v>283</v>
      </c>
      <c r="S6" s="153"/>
    </row>
    <row r="7" spans="1:19" s="154" customFormat="1" ht="64.5" customHeight="1">
      <c r="A7" s="144" t="str">
        <f t="shared" si="0"/>
        <v>A00673923</v>
      </c>
      <c r="B7" s="161" t="s">
        <v>272</v>
      </c>
      <c r="C7" s="150">
        <v>3</v>
      </c>
      <c r="D7" s="150"/>
      <c r="E7" s="163" t="s">
        <v>275</v>
      </c>
      <c r="F7" s="161" t="s">
        <v>167</v>
      </c>
      <c r="G7" s="146" t="str">
        <f>IF(F7="","",VLOOKUP(F7,Data!F:G,2,FALSE))</f>
        <v>空压式点焊机 35KVA</v>
      </c>
      <c r="H7" s="164">
        <v>0.85</v>
      </c>
      <c r="I7" s="161">
        <v>20</v>
      </c>
      <c r="J7" s="147">
        <f>IF(F7="","",VLOOKUP(F7,Data!F:H,3,FALSE))</f>
        <v>2</v>
      </c>
      <c r="K7" s="148">
        <f t="shared" si="1"/>
        <v>67.613</v>
      </c>
      <c r="L7" s="165">
        <f>975+M7*0.1</f>
        <v>8975</v>
      </c>
      <c r="M7" s="165">
        <v>80000</v>
      </c>
      <c r="N7" s="150"/>
      <c r="O7" s="146">
        <f t="shared" si="2"/>
        <v>153</v>
      </c>
      <c r="P7" s="160" t="s">
        <v>277</v>
      </c>
      <c r="S7" s="153"/>
    </row>
    <row r="8" spans="1:19" s="154" customFormat="1" ht="64.5" customHeight="1">
      <c r="A8" s="144" t="str">
        <f t="shared" si="0"/>
        <v>A00650371</v>
      </c>
      <c r="B8" s="162" t="s">
        <v>278</v>
      </c>
      <c r="C8" s="150">
        <v>1</v>
      </c>
      <c r="D8" s="150"/>
      <c r="E8" s="163" t="s">
        <v>281</v>
      </c>
      <c r="F8" s="161" t="s">
        <v>282</v>
      </c>
      <c r="G8" s="146" t="str">
        <f>IF(F8="","",VLOOKUP(F8,Data!F:G,2,FALSE))</f>
        <v>组装全检桌</v>
      </c>
      <c r="H8" s="164">
        <v>1</v>
      </c>
      <c r="I8" s="161">
        <v>10</v>
      </c>
      <c r="J8" s="147">
        <f>IF(F8="","",VLOOKUP(F8,Data!F:H,3,FALSE))</f>
        <v>1</v>
      </c>
      <c r="K8" s="148">
        <f t="shared" si="1"/>
        <v>33.8065</v>
      </c>
      <c r="L8" s="165"/>
      <c r="M8" s="165"/>
      <c r="N8" s="150"/>
      <c r="O8" s="146">
        <f t="shared" si="2"/>
        <v>360</v>
      </c>
      <c r="P8" s="160" t="s">
        <v>280</v>
      </c>
      <c r="S8" s="153"/>
    </row>
    <row r="9" spans="1:19" s="154" customFormat="1" ht="64.5" customHeight="1">
      <c r="A9" s="144" t="str">
        <f t="shared" si="0"/>
        <v>A00673961</v>
      </c>
      <c r="B9" s="162" t="s">
        <v>279</v>
      </c>
      <c r="C9" s="150">
        <v>1</v>
      </c>
      <c r="D9" s="150"/>
      <c r="E9" s="163" t="s">
        <v>281</v>
      </c>
      <c r="F9" s="161" t="s">
        <v>282</v>
      </c>
      <c r="G9" s="146" t="str">
        <f>IF(F9="","",VLOOKUP(F9,Data!F:G,2,FALSE))</f>
        <v>组装全检桌</v>
      </c>
      <c r="H9" s="164">
        <v>1</v>
      </c>
      <c r="I9" s="161">
        <v>10</v>
      </c>
      <c r="J9" s="147">
        <f>IF(F9="","",VLOOKUP(F9,Data!F:H,3,FALSE))</f>
        <v>1</v>
      </c>
      <c r="K9" s="148">
        <f t="shared" si="1"/>
        <v>33.8065</v>
      </c>
      <c r="L9" s="165"/>
      <c r="M9" s="165"/>
      <c r="N9" s="150"/>
      <c r="O9" s="146">
        <f t="shared" si="2"/>
        <v>360</v>
      </c>
      <c r="P9" s="150"/>
      <c r="S9" s="153"/>
    </row>
    <row r="10" spans="1:19" s="154" customFormat="1" ht="64.5" customHeight="1">
      <c r="A10" s="144" t="str">
        <f t="shared" si="0"/>
        <v/>
      </c>
      <c r="B10" s="150"/>
      <c r="C10" s="150"/>
      <c r="D10" s="150"/>
      <c r="E10" s="145"/>
      <c r="F10" s="145"/>
      <c r="G10" s="146" t="str">
        <f>IF(F10="","",VLOOKUP(F10,Data!F:G,2,FALSE))</f>
        <v/>
      </c>
      <c r="H10" s="155"/>
      <c r="I10" s="150"/>
      <c r="J10" s="147" t="str">
        <f>IF(F10="","",VLOOKUP(F10,Data!F:H,3,FALSE))</f>
        <v/>
      </c>
      <c r="K10" s="148" t="str">
        <f t="shared" si="1"/>
        <v/>
      </c>
      <c r="L10" s="149"/>
      <c r="M10" s="149"/>
      <c r="N10" s="150"/>
      <c r="O10" s="146" t="str">
        <f t="shared" si="2"/>
        <v/>
      </c>
      <c r="P10" s="150"/>
      <c r="S10" s="153"/>
    </row>
    <row r="11" spans="1:19" s="154" customFormat="1" ht="64.5" customHeight="1">
      <c r="A11" s="144" t="str">
        <f t="shared" si="0"/>
        <v/>
      </c>
      <c r="B11" s="150"/>
      <c r="C11" s="150"/>
      <c r="D11" s="150"/>
      <c r="E11" s="145"/>
      <c r="F11" s="145"/>
      <c r="G11" s="146" t="str">
        <f>IF(F11="","",VLOOKUP(F11,Data!F:G,2,FALSE))</f>
        <v/>
      </c>
      <c r="H11" s="155"/>
      <c r="I11" s="150"/>
      <c r="J11" s="147" t="str">
        <f>IF(F11="","",VLOOKUP(F11,Data!F:H,3,FALSE))</f>
        <v/>
      </c>
      <c r="K11" s="148" t="str">
        <f t="shared" si="1"/>
        <v/>
      </c>
      <c r="L11" s="149"/>
      <c r="M11" s="149"/>
      <c r="N11" s="150"/>
      <c r="O11" s="146" t="str">
        <f t="shared" si="2"/>
        <v/>
      </c>
      <c r="P11" s="150"/>
      <c r="S11" s="153"/>
    </row>
    <row r="12" spans="1:19" s="154" customFormat="1" ht="64.5" customHeight="1">
      <c r="A12" s="144" t="str">
        <f t="shared" si="0"/>
        <v/>
      </c>
      <c r="B12" s="150"/>
      <c r="C12" s="150"/>
      <c r="D12" s="150"/>
      <c r="E12" s="145"/>
      <c r="F12" s="145"/>
      <c r="G12" s="146" t="str">
        <f>IF(F12="","",VLOOKUP(F12,Data!F:G,2,FALSE))</f>
        <v/>
      </c>
      <c r="H12" s="155"/>
      <c r="I12" s="150"/>
      <c r="J12" s="147" t="str">
        <f>IF(F12="","",VLOOKUP(F12,Data!F:H,3,FALSE))</f>
        <v/>
      </c>
      <c r="K12" s="148" t="str">
        <f t="shared" si="1"/>
        <v/>
      </c>
      <c r="L12" s="149"/>
      <c r="M12" s="149"/>
      <c r="N12" s="150"/>
      <c r="O12" s="146" t="str">
        <f t="shared" si="2"/>
        <v/>
      </c>
      <c r="P12" s="150"/>
    </row>
    <row r="13" spans="1:19" s="154" customFormat="1" ht="64.5" customHeight="1">
      <c r="A13" s="144" t="str">
        <f t="shared" si="0"/>
        <v/>
      </c>
      <c r="B13" s="150"/>
      <c r="C13" s="150"/>
      <c r="D13" s="150"/>
      <c r="E13" s="145"/>
      <c r="F13" s="145"/>
      <c r="G13" s="146" t="str">
        <f>IF(F13="","",VLOOKUP(F13,Data!F:G,2,FALSE))</f>
        <v/>
      </c>
      <c r="H13" s="155"/>
      <c r="I13" s="150"/>
      <c r="J13" s="147" t="str">
        <f>IF(F13="","",VLOOKUP(F13,Data!F:H,3,FALSE))</f>
        <v/>
      </c>
      <c r="K13" s="148" t="str">
        <f t="shared" si="1"/>
        <v/>
      </c>
      <c r="L13" s="149"/>
      <c r="M13" s="149"/>
      <c r="N13" s="150"/>
      <c r="O13" s="146" t="str">
        <f t="shared" si="2"/>
        <v/>
      </c>
      <c r="P13" s="150"/>
    </row>
    <row r="14" spans="1:19" s="154" customFormat="1" ht="64.5" customHeight="1">
      <c r="A14" s="144" t="str">
        <f t="shared" si="0"/>
        <v/>
      </c>
      <c r="B14" s="150"/>
      <c r="C14" s="150"/>
      <c r="D14" s="150"/>
      <c r="E14" s="145"/>
      <c r="F14" s="145"/>
      <c r="G14" s="146" t="str">
        <f>IF(F14="","",VLOOKUP(F14,Data!F:G,2,FALSE))</f>
        <v/>
      </c>
      <c r="H14" s="155"/>
      <c r="I14" s="150"/>
      <c r="J14" s="147" t="str">
        <f>IF(F14="","",VLOOKUP(F14,Data!F:H,3,FALSE))</f>
        <v/>
      </c>
      <c r="K14" s="148" t="str">
        <f t="shared" si="1"/>
        <v/>
      </c>
      <c r="L14" s="149"/>
      <c r="M14" s="149"/>
      <c r="N14" s="150"/>
      <c r="O14" s="146" t="str">
        <f t="shared" si="2"/>
        <v/>
      </c>
      <c r="P14" s="150"/>
    </row>
    <row r="15" spans="1:19" s="154" customFormat="1" ht="64.5" customHeight="1">
      <c r="A15" s="144" t="str">
        <f t="shared" si="0"/>
        <v/>
      </c>
      <c r="B15" s="150"/>
      <c r="C15" s="150"/>
      <c r="D15" s="150"/>
      <c r="E15" s="145"/>
      <c r="F15" s="145"/>
      <c r="G15" s="146" t="str">
        <f>IF(F15="","",VLOOKUP(F15,Data!F:G,2,FALSE))</f>
        <v/>
      </c>
      <c r="H15" s="155"/>
      <c r="I15" s="150"/>
      <c r="J15" s="147" t="str">
        <f>IF(F15="","",VLOOKUP(F15,Data!F:H,3,FALSE))</f>
        <v/>
      </c>
      <c r="K15" s="148" t="str">
        <f t="shared" si="1"/>
        <v/>
      </c>
      <c r="L15" s="149"/>
      <c r="M15" s="149"/>
      <c r="N15" s="150"/>
      <c r="O15" s="146" t="str">
        <f t="shared" si="2"/>
        <v/>
      </c>
      <c r="P15" s="150"/>
    </row>
    <row r="16" spans="1:19" s="154" customFormat="1" ht="64.5" customHeight="1">
      <c r="A16" s="144" t="str">
        <f t="shared" si="0"/>
        <v/>
      </c>
      <c r="B16" s="150"/>
      <c r="C16" s="150"/>
      <c r="D16" s="150"/>
      <c r="E16" s="145"/>
      <c r="F16" s="145"/>
      <c r="G16" s="146" t="str">
        <f>IF(F16="","",VLOOKUP(F16,Data!F:G,2,FALSE))</f>
        <v/>
      </c>
      <c r="H16" s="155"/>
      <c r="I16" s="150"/>
      <c r="J16" s="147" t="str">
        <f>IF(F16="","",VLOOKUP(F16,Data!F:H,3,FALSE))</f>
        <v/>
      </c>
      <c r="K16" s="148" t="str">
        <f t="shared" si="1"/>
        <v/>
      </c>
      <c r="L16" s="149"/>
      <c r="M16" s="149"/>
      <c r="N16" s="150"/>
      <c r="O16" s="146" t="str">
        <f t="shared" si="2"/>
        <v/>
      </c>
      <c r="P16" s="150"/>
    </row>
    <row r="17" spans="1:16" s="154" customFormat="1" ht="64.5" hidden="1" customHeight="1">
      <c r="A17" s="144" t="str">
        <f t="shared" si="0"/>
        <v/>
      </c>
      <c r="B17" s="150"/>
      <c r="C17" s="150"/>
      <c r="D17" s="150"/>
      <c r="E17" s="145"/>
      <c r="F17" s="145"/>
      <c r="G17" s="146" t="str">
        <f>IF(F17="","",VLOOKUP(F17,Data!F:G,2,FALSE))</f>
        <v/>
      </c>
      <c r="H17" s="155"/>
      <c r="I17" s="150"/>
      <c r="J17" s="147" t="str">
        <f>IF(F17="","",VLOOKUP(F17,Data!F:H,3,FALSE))</f>
        <v/>
      </c>
      <c r="K17" s="148" t="str">
        <f t="shared" si="1"/>
        <v/>
      </c>
      <c r="L17" s="149"/>
      <c r="M17" s="149"/>
      <c r="N17" s="150"/>
      <c r="O17" s="146" t="str">
        <f t="shared" si="2"/>
        <v/>
      </c>
      <c r="P17" s="150"/>
    </row>
    <row r="18" spans="1:16" s="154" customFormat="1" ht="64.5" hidden="1" customHeight="1">
      <c r="A18" s="144" t="str">
        <f t="shared" si="0"/>
        <v/>
      </c>
      <c r="B18" s="150"/>
      <c r="C18" s="150"/>
      <c r="D18" s="150"/>
      <c r="E18" s="145"/>
      <c r="F18" s="145"/>
      <c r="G18" s="146" t="str">
        <f>IF(F18="","",VLOOKUP(F18,Data!F:G,2,FALSE))</f>
        <v/>
      </c>
      <c r="H18" s="155"/>
      <c r="I18" s="150"/>
      <c r="J18" s="147" t="str">
        <f>IF(F18="","",VLOOKUP(F18,Data!F:H,3,FALSE))</f>
        <v/>
      </c>
      <c r="K18" s="148" t="str">
        <f t="shared" si="1"/>
        <v/>
      </c>
      <c r="L18" s="149"/>
      <c r="M18" s="149"/>
      <c r="N18" s="150"/>
      <c r="O18" s="146" t="str">
        <f t="shared" si="2"/>
        <v/>
      </c>
      <c r="P18" s="150"/>
    </row>
    <row r="19" spans="1:16" s="154" customFormat="1" ht="64.5" hidden="1" customHeight="1">
      <c r="A19" s="144" t="str">
        <f t="shared" si="0"/>
        <v/>
      </c>
      <c r="B19" s="150"/>
      <c r="C19" s="150"/>
      <c r="D19" s="150"/>
      <c r="E19" s="145"/>
      <c r="F19" s="145"/>
      <c r="G19" s="146" t="str">
        <f>IF(F19="","",VLOOKUP(F19,Data!F:G,2,FALSE))</f>
        <v/>
      </c>
      <c r="H19" s="155"/>
      <c r="I19" s="150"/>
      <c r="J19" s="147" t="str">
        <f>IF(F19="","",VLOOKUP(F19,Data!F:H,3,FALSE))</f>
        <v/>
      </c>
      <c r="K19" s="148" t="str">
        <f t="shared" si="1"/>
        <v/>
      </c>
      <c r="L19" s="149"/>
      <c r="M19" s="149"/>
      <c r="N19" s="150"/>
      <c r="O19" s="146" t="str">
        <f t="shared" si="2"/>
        <v/>
      </c>
      <c r="P19" s="150"/>
    </row>
    <row r="20" spans="1:16" s="154" customFormat="1" ht="64.5" hidden="1" customHeight="1">
      <c r="A20" s="144" t="str">
        <f t="shared" si="0"/>
        <v/>
      </c>
      <c r="B20" s="150"/>
      <c r="C20" s="150"/>
      <c r="D20" s="150"/>
      <c r="E20" s="145"/>
      <c r="F20" s="145"/>
      <c r="G20" s="146" t="str">
        <f>IF(F20="","",VLOOKUP(F20,Data!F:G,2,FALSE))</f>
        <v/>
      </c>
      <c r="H20" s="155"/>
      <c r="I20" s="150"/>
      <c r="J20" s="147" t="str">
        <f>IF(F20="","",VLOOKUP(F20,Data!F:H,3,FALSE))</f>
        <v/>
      </c>
      <c r="K20" s="148" t="str">
        <f t="shared" si="1"/>
        <v/>
      </c>
      <c r="L20" s="149"/>
      <c r="M20" s="149"/>
      <c r="N20" s="150"/>
      <c r="O20" s="146" t="str">
        <f t="shared" si="2"/>
        <v/>
      </c>
      <c r="P20" s="150"/>
    </row>
    <row r="21" spans="1:16" s="154" customFormat="1" ht="64.5" customHeight="1">
      <c r="A21" s="144" t="str">
        <f t="shared" si="0"/>
        <v/>
      </c>
      <c r="B21" s="150"/>
      <c r="C21" s="150"/>
      <c r="D21" s="150"/>
      <c r="E21" s="145"/>
      <c r="F21" s="145"/>
      <c r="G21" s="146" t="str">
        <f>IF(F21="","",VLOOKUP(F21,Data!F:G,2,FALSE))</f>
        <v/>
      </c>
      <c r="H21" s="155"/>
      <c r="I21" s="150"/>
      <c r="J21" s="147" t="str">
        <f>IF(F21="","",VLOOKUP(F21,Data!F:H,3,FALSE))</f>
        <v/>
      </c>
      <c r="K21" s="148" t="str">
        <f t="shared" si="1"/>
        <v/>
      </c>
      <c r="L21" s="149"/>
      <c r="M21" s="149"/>
      <c r="N21" s="150"/>
      <c r="O21" s="146" t="str">
        <f t="shared" si="2"/>
        <v/>
      </c>
      <c r="P21" s="150"/>
    </row>
    <row r="22" spans="1:16" s="154" customFormat="1" ht="64.5" customHeight="1">
      <c r="A22" s="144" t="str">
        <f t="shared" si="0"/>
        <v/>
      </c>
      <c r="B22" s="150"/>
      <c r="C22" s="150"/>
      <c r="D22" s="150"/>
      <c r="E22" s="145"/>
      <c r="F22" s="145"/>
      <c r="G22" s="146" t="str">
        <f>IF(F22="","",VLOOKUP(F22,Data!F:G,2,FALSE))</f>
        <v/>
      </c>
      <c r="H22" s="155"/>
      <c r="I22" s="150"/>
      <c r="J22" s="147" t="str">
        <f>IF(F22="","",VLOOKUP(F22,Data!F:H,3,FALSE))</f>
        <v/>
      </c>
      <c r="K22" s="148" t="str">
        <f t="shared" si="1"/>
        <v/>
      </c>
      <c r="L22" s="149"/>
      <c r="M22" s="149"/>
      <c r="N22" s="150"/>
      <c r="O22" s="146" t="str">
        <f t="shared" si="2"/>
        <v/>
      </c>
      <c r="P22" s="150"/>
    </row>
  </sheetData>
  <mergeCells count="9">
    <mergeCell ref="A1:A3"/>
    <mergeCell ref="M1:P1"/>
    <mergeCell ref="C2:E2"/>
    <mergeCell ref="L2:M2"/>
    <mergeCell ref="O2:P2"/>
    <mergeCell ref="C3:E3"/>
    <mergeCell ref="I3:J3"/>
    <mergeCell ref="L3:M3"/>
    <mergeCell ref="O3:P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 sizeWithCells="1">
                  <from>
                    <xdr:col>8</xdr:col>
                    <xdr:colOff>47625</xdr:colOff>
                    <xdr:row>1</xdr:row>
                    <xdr:rowOff>228600</xdr:rowOff>
                  </from>
                  <to>
                    <xdr:col>8</xdr:col>
                    <xdr:colOff>238125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 sizeWithCells="1">
                  <from>
                    <xdr:col>9</xdr:col>
                    <xdr:colOff>0</xdr:colOff>
                    <xdr:row>1</xdr:row>
                    <xdr:rowOff>219075</xdr:rowOff>
                  </from>
                  <to>
                    <xdr:col>9</xdr:col>
                    <xdr:colOff>95250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Data!$C$6:$C$19</xm:f>
          </x14:formula1>
          <xm:sqref>O2:P2</xm:sqref>
        </x14:dataValidation>
        <x14:dataValidation type="list" allowBlank="1" showInputMessage="1" showErrorMessage="1" xr:uid="{00000000-0002-0000-0200-000001000000}">
          <x14:formula1>
            <xm:f>Data!$F$2:$F$63</xm:f>
          </x14:formula1>
          <xm:sqref>F5:F22</xm:sqref>
        </x14:dataValidation>
        <x14:dataValidation type="list" allowBlank="1" showInputMessage="1" showErrorMessage="1" xr:uid="{00000000-0002-0000-0200-000002000000}">
          <x14:formula1>
            <xm:f>Data!$C$2:$C$5</xm:f>
          </x14:formula1>
          <xm:sqref>O3:P3</xm:sqref>
        </x14:dataValidation>
        <x14:dataValidation type="list" allowBlank="1" showInputMessage="1" showErrorMessage="1" xr:uid="{00000000-0002-0000-0200-000003000000}">
          <x14:formula1>
            <xm:f>Data!$B$2:$B$4</xm:f>
          </x14:formula1>
          <xm:sqref>L3</xm:sqref>
        </x14:dataValidation>
        <x14:dataValidation type="list" allowBlank="1" showInputMessage="1" showErrorMessage="1" xr:uid="{00000000-0002-0000-0200-000004000000}">
          <x14:formula1>
            <xm:f>Data!$B$5:$B$19</xm:f>
          </x14:formula1>
          <xm:sqref>L2</xm:sqref>
        </x14:dataValidation>
        <x14:dataValidation type="list" allowBlank="1" showInputMessage="1" showErrorMessage="1" xr:uid="{00000000-0002-0000-0200-000005000000}">
          <x14:formula1>
            <xm:f>Data!$A$2:$A$19</xm:f>
          </x14:formula1>
          <xm:sqref>E5:E22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Process SOP _old</vt:lpstr>
      <vt:lpstr>Data</vt:lpstr>
      <vt:lpstr>Process SOP</vt:lpstr>
      <vt:lpstr>'Process SOP _old'!Print_Area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Ketty Wang</dc:creator>
  <cp:lastModifiedBy>Alexander Peukert</cp:lastModifiedBy>
  <cp:lastPrinted>2016-06-06T07:33:14Z</cp:lastPrinted>
  <dcterms:created xsi:type="dcterms:W3CDTF">2014-06-27T05:49:14Z</dcterms:created>
  <dcterms:modified xsi:type="dcterms:W3CDTF">2017-12-05T08:46:04Z</dcterms:modified>
</cp:coreProperties>
</file>