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3945" windowWidth="15420" windowHeight="3885" tabRatio="517" activeTab="2"/>
  </bookViews>
  <sheets>
    <sheet name="Supersonic All" sheetId="46" r:id="rId1"/>
    <sheet name="RTU All" sheetId="42" r:id="rId2"/>
    <sheet name="Bella" sheetId="47" r:id="rId3"/>
  </sheets>
  <definedNames>
    <definedName name="_xlnm._FilterDatabase" localSheetId="2" hidden="1">Bella!$A$5:$J$32</definedName>
    <definedName name="_xlnm._FilterDatabase" localSheetId="0" hidden="1">'Supersonic All'!$A$110:$K$886</definedName>
    <definedName name="_xlnm.Print_Area" localSheetId="2">Bella!$A$1:$I$97</definedName>
    <definedName name="_xlnm.Print_Area" localSheetId="0">'Supersonic All'!$A$1:$D$30</definedName>
  </definedNames>
  <calcPr calcId="145621"/>
</workbook>
</file>

<file path=xl/calcChain.xml><?xml version="1.0" encoding="utf-8"?>
<calcChain xmlns="http://schemas.openxmlformats.org/spreadsheetml/2006/main">
  <c r="G78" i="46" l="1"/>
  <c r="G79" i="46"/>
  <c r="K62" i="46" l="1"/>
  <c r="K63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G94" i="46"/>
  <c r="G63" i="46" l="1"/>
  <c r="G43" i="46"/>
  <c r="J15" i="42" l="1"/>
  <c r="K15" i="42"/>
  <c r="J14" i="42"/>
  <c r="K14" i="42"/>
  <c r="H100" i="46"/>
  <c r="G47" i="46"/>
  <c r="H47" i="46" s="1"/>
  <c r="R14" i="42" l="1"/>
  <c r="J7" i="42"/>
  <c r="H63" i="46" l="1"/>
  <c r="H43" i="46"/>
  <c r="H65" i="46"/>
  <c r="L15" i="42" l="1"/>
  <c r="M15" i="42" s="1"/>
  <c r="G80" i="46"/>
  <c r="G74" i="46"/>
  <c r="G72" i="46"/>
  <c r="G70" i="46"/>
  <c r="G69" i="46"/>
  <c r="G46" i="46"/>
  <c r="H46" i="46" s="1"/>
  <c r="G42" i="46"/>
  <c r="H42" i="46" s="1"/>
  <c r="G54" i="46"/>
  <c r="H54" i="46" s="1"/>
  <c r="G62" i="46"/>
  <c r="H62" i="46" s="1"/>
  <c r="G60" i="46"/>
  <c r="H60" i="46" s="1"/>
  <c r="G56" i="46"/>
  <c r="H56" i="46" s="1"/>
  <c r="G51" i="46"/>
  <c r="H51" i="46" s="1"/>
  <c r="G61" i="46"/>
  <c r="H61" i="46" s="1"/>
  <c r="G59" i="46"/>
  <c r="H59" i="46" s="1"/>
  <c r="G58" i="46"/>
  <c r="H58" i="46" s="1"/>
  <c r="G55" i="46"/>
  <c r="H55" i="46" s="1"/>
  <c r="G50" i="46"/>
  <c r="H50" i="46" s="1"/>
  <c r="G53" i="46"/>
  <c r="H53" i="46" s="1"/>
  <c r="G49" i="46"/>
  <c r="H49" i="46" s="1"/>
  <c r="G48" i="46"/>
  <c r="H48" i="46" s="1"/>
  <c r="G45" i="46"/>
  <c r="H45" i="46" s="1"/>
  <c r="G41" i="46"/>
  <c r="H41" i="46" s="1"/>
  <c r="K62" i="42"/>
  <c r="M62" i="42" s="1"/>
  <c r="G57" i="46"/>
  <c r="H57" i="46" s="1"/>
  <c r="G52" i="46"/>
  <c r="H52" i="46" s="1"/>
  <c r="G71" i="46"/>
  <c r="P31" i="42"/>
  <c r="Q31" i="42" s="1"/>
  <c r="P41" i="42"/>
  <c r="Q41" i="42" s="1"/>
  <c r="Q68" i="42"/>
  <c r="L59" i="42"/>
  <c r="K59" i="42"/>
  <c r="S59" i="42" s="1"/>
  <c r="P53" i="42"/>
  <c r="P50" i="42"/>
  <c r="Q50" i="42" s="1"/>
  <c r="P47" i="42"/>
  <c r="Q47" i="42" s="1"/>
  <c r="P44" i="42"/>
  <c r="Q44" i="42" s="1"/>
  <c r="P36" i="42"/>
  <c r="P35" i="42"/>
  <c r="Q35" i="42" s="1"/>
  <c r="P34" i="42"/>
  <c r="P33" i="42"/>
  <c r="Q33" i="42" s="1"/>
  <c r="P32" i="42"/>
  <c r="Q32" i="42" s="1"/>
  <c r="P30" i="42"/>
  <c r="Q30" i="42" s="1"/>
  <c r="Q53" i="42"/>
  <c r="L14" i="42"/>
  <c r="L23" i="42"/>
  <c r="M23" i="42" s="1"/>
  <c r="L24" i="42"/>
  <c r="N24" i="42" s="1"/>
  <c r="M24" i="42"/>
  <c r="J100" i="46"/>
  <c r="H66" i="46"/>
  <c r="H64" i="46"/>
  <c r="G44" i="46"/>
  <c r="H44" i="46" s="1"/>
  <c r="G40" i="46"/>
  <c r="H40" i="46" s="1"/>
  <c r="G39" i="46"/>
  <c r="H39" i="46" s="1"/>
  <c r="K7" i="42"/>
  <c r="L7" i="42" s="1"/>
  <c r="N7" i="42" s="1"/>
  <c r="N23" i="42"/>
  <c r="Q34" i="42"/>
  <c r="Q36" i="42"/>
  <c r="S62" i="42"/>
  <c r="T62" i="42" s="1"/>
  <c r="U62" i="42" s="1"/>
  <c r="W62" i="42" s="1"/>
  <c r="M59" i="42" l="1"/>
  <c r="Q54" i="42"/>
  <c r="M14" i="42"/>
  <c r="N14" i="42"/>
  <c r="N15" i="42"/>
  <c r="T59" i="42"/>
  <c r="U59" i="42" s="1"/>
  <c r="X59" i="42" s="1"/>
  <c r="M7" i="42"/>
  <c r="Q37" i="42"/>
</calcChain>
</file>

<file path=xl/comments1.xml><?xml version="1.0" encoding="utf-8"?>
<comments xmlns="http://schemas.openxmlformats.org/spreadsheetml/2006/main">
  <authors>
    <author>liaojx</author>
    <author>admin</author>
  </authors>
  <commentList>
    <comment ref="F20" authorId="0">
      <text>
        <r>
          <rPr>
            <b/>
            <sz val="9"/>
            <color indexed="81"/>
            <rFont val="宋体"/>
            <family val="3"/>
            <charset val="134"/>
          </rPr>
          <t>liaojx:</t>
        </r>
        <r>
          <rPr>
            <sz val="9"/>
            <color indexed="81"/>
            <rFont val="宋体"/>
            <family val="3"/>
            <charset val="134"/>
          </rPr>
          <t xml:space="preserve">
875gm/RL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back in roll form and then cut into small pc</t>
        </r>
      </text>
    </comment>
    <comment ref="E22" authorId="0">
      <text>
        <r>
          <rPr>
            <b/>
            <sz val="9"/>
            <color indexed="81"/>
            <rFont val="宋体"/>
            <family val="3"/>
            <charset val="134"/>
          </rPr>
          <t>liaojx:</t>
        </r>
        <r>
          <rPr>
            <sz val="9"/>
            <color indexed="81"/>
            <rFont val="宋体"/>
            <family val="3"/>
            <charset val="134"/>
          </rPr>
          <t xml:space="preserve">
安全库存</t>
        </r>
        <r>
          <rPr>
            <b/>
            <sz val="9"/>
            <color indexed="81"/>
            <rFont val="宋体"/>
            <family val="3"/>
            <charset val="134"/>
          </rPr>
          <t>41RL</t>
        </r>
      </text>
    </comment>
  </commentList>
</comments>
</file>

<file path=xl/comments2.xml><?xml version="1.0" encoding="utf-8"?>
<comments xmlns="http://schemas.openxmlformats.org/spreadsheetml/2006/main">
  <authors>
    <author>lvjuan</author>
  </authors>
  <commentList>
    <comment ref="R62" authorId="0">
      <text>
        <r>
          <rPr>
            <sz val="9"/>
            <color indexed="81"/>
            <rFont val="宋体"/>
            <family val="3"/>
            <charset val="134"/>
          </rPr>
          <t>昌达价格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2" authorId="0">
      <text>
        <r>
          <rPr>
            <sz val="9"/>
            <color indexed="81"/>
            <rFont val="宋体"/>
            <family val="3"/>
            <charset val="134"/>
          </rPr>
          <t>昌达价格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<sst xmlns="http://schemas.openxmlformats.org/spreadsheetml/2006/main" count="6236" uniqueCount="1229">
  <si>
    <t>MOTOR130 PF-130SV-19110-36(ADDED DV)</t>
  </si>
  <si>
    <t>金泓</t>
  </si>
  <si>
    <t>PC</t>
    <phoneticPr fontId="2" type="noConversion"/>
  </si>
  <si>
    <t>Material</t>
  </si>
  <si>
    <t>Description</t>
  </si>
  <si>
    <t>Unit</t>
  </si>
  <si>
    <t>Uom</t>
  </si>
  <si>
    <t>物料编号</t>
  </si>
  <si>
    <t>描述</t>
  </si>
  <si>
    <t>单位</t>
  </si>
  <si>
    <t>CARTON 99864683</t>
  </si>
  <si>
    <t>DDF SK CARTON</t>
  </si>
  <si>
    <t>CARTON -DDF REFILL</t>
  </si>
  <si>
    <t>INSERT CARD - DDF SK</t>
  </si>
  <si>
    <t>INSERT CARD - DDF REFILL</t>
  </si>
  <si>
    <t>GEAR27-11 REAR</t>
  </si>
  <si>
    <t>2010.08.09</t>
  </si>
  <si>
    <t>POLYBAG</t>
  </si>
  <si>
    <t>BLISTER TRAY</t>
  </si>
  <si>
    <t>PPD1538P0101</t>
  </si>
  <si>
    <t>PPD1572P0101</t>
  </si>
  <si>
    <t>POLYBAG FOR DEVICE</t>
  </si>
  <si>
    <t>PPD1573P0101</t>
  </si>
  <si>
    <t>POLYBAG FOR BATTERY</t>
  </si>
  <si>
    <t>PPD1574P0101</t>
  </si>
  <si>
    <t>POLYBAG FOR OUTER CASE</t>
  </si>
  <si>
    <t>PPD1571P0101</t>
  </si>
  <si>
    <t>BLISTER COVER</t>
  </si>
  <si>
    <t>BLISTER TRAY - DDF SK</t>
  </si>
  <si>
    <t>BLISTER TRAY - DDF REFILL</t>
  </si>
  <si>
    <t>OUTER CASE</t>
  </si>
  <si>
    <t>INSERT CARD A 315X51MM</t>
  </si>
  <si>
    <t>FLAT CARD</t>
  </si>
  <si>
    <t>INSERT CARD B 273X51MM</t>
  </si>
  <si>
    <t>12 CT -OUTER CASE -DDF SK</t>
  </si>
  <si>
    <t>12CT OUTER CASE - DDF REFILL</t>
  </si>
  <si>
    <t>Outer CARTON GCAS# 99960060</t>
  </si>
  <si>
    <t>OUTER CASE GCAS# 99960052</t>
  </si>
  <si>
    <t>Item</t>
    <phoneticPr fontId="2" type="noConversion"/>
  </si>
  <si>
    <t>Project</t>
    <phoneticPr fontId="2" type="noConversion"/>
  </si>
  <si>
    <t>Usage</t>
    <phoneticPr fontId="2" type="noConversion"/>
  </si>
  <si>
    <t>Vendor</t>
    <phoneticPr fontId="2" type="noConversion"/>
  </si>
  <si>
    <t>Effective</t>
    <phoneticPr fontId="2" type="noConversion"/>
  </si>
  <si>
    <t xml:space="preserve">New price </t>
    <phoneticPr fontId="2" type="noConversion"/>
  </si>
  <si>
    <t>Old price</t>
    <phoneticPr fontId="2" type="noConversion"/>
  </si>
  <si>
    <t>Price difference</t>
    <phoneticPr fontId="2" type="noConversion"/>
  </si>
  <si>
    <t>Percentage</t>
    <phoneticPr fontId="2" type="noConversion"/>
  </si>
  <si>
    <t>Rise Price/set</t>
    <phoneticPr fontId="2" type="noConversion"/>
  </si>
  <si>
    <t>Remark</t>
    <phoneticPr fontId="2" type="noConversion"/>
  </si>
  <si>
    <t>项目</t>
    <phoneticPr fontId="2" type="noConversion"/>
  </si>
  <si>
    <r>
      <t>用量</t>
    </r>
    <r>
      <rPr>
        <b/>
        <sz val="8"/>
        <rFont val="Times New Roman"/>
        <family val="1"/>
      </rPr>
      <t>/Set</t>
    </r>
    <phoneticPr fontId="2" type="noConversion"/>
  </si>
  <si>
    <t>供应商</t>
    <phoneticPr fontId="2" type="noConversion"/>
  </si>
  <si>
    <t>生效日期</t>
    <phoneticPr fontId="2" type="noConversion"/>
  </si>
  <si>
    <r>
      <t>新价</t>
    </r>
    <r>
      <rPr>
        <b/>
        <sz val="8"/>
        <color indexed="10"/>
        <rFont val="Times New Roman"/>
        <family val="1"/>
      </rPr>
      <t xml:space="preserve">(HK$/g) 
</t>
    </r>
    <r>
      <rPr>
        <b/>
        <sz val="8"/>
        <color indexed="10"/>
        <rFont val="宋体"/>
        <family val="3"/>
        <charset val="134"/>
      </rPr>
      <t/>
    </r>
    <phoneticPr fontId="2" type="noConversion"/>
  </si>
  <si>
    <r>
      <t>旧价</t>
    </r>
    <r>
      <rPr>
        <b/>
        <sz val="8"/>
        <rFont val="Times New Roman"/>
        <family val="1"/>
      </rPr>
      <t xml:space="preserve">(HK$/g) 
</t>
    </r>
    <r>
      <rPr>
        <b/>
        <sz val="8"/>
        <rFont val="宋体"/>
        <family val="3"/>
        <charset val="134"/>
      </rPr>
      <t/>
    </r>
    <phoneticPr fontId="2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</si>
  <si>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(RMB)</t>
    </r>
    <phoneticPr fontId="2" type="noConversion"/>
  </si>
  <si>
    <r>
      <t>涨价比率</t>
    </r>
    <r>
      <rPr>
        <b/>
        <sz val="8"/>
        <rFont val="Arial"/>
        <family val="2"/>
      </rPr>
      <t>%/PC</t>
    </r>
    <phoneticPr fontId="2" type="noConversion"/>
  </si>
  <si>
    <r>
      <t>涨价</t>
    </r>
    <r>
      <rPr>
        <b/>
        <sz val="8"/>
        <rFont val="Arial"/>
        <family val="2"/>
      </rPr>
      <t>(RMB)/Set</t>
    </r>
    <phoneticPr fontId="2" type="noConversion"/>
  </si>
  <si>
    <t>备注</t>
    <phoneticPr fontId="2" type="noConversion"/>
  </si>
  <si>
    <t>Touchdown/Valentine</t>
    <phoneticPr fontId="2" type="noConversion"/>
  </si>
  <si>
    <t>NYLON6 0.2MM BLUE ST NF OVAL</t>
    <phoneticPr fontId="2" type="noConversion"/>
  </si>
  <si>
    <t>GM</t>
    <phoneticPr fontId="2" type="noConversion"/>
  </si>
  <si>
    <t>大兴</t>
    <phoneticPr fontId="2" type="noConversion"/>
  </si>
  <si>
    <t>铝管新旧价对比--供应商/鸿峰</t>
    <phoneticPr fontId="2" type="noConversion"/>
  </si>
  <si>
    <t>Item</t>
    <phoneticPr fontId="2" type="noConversion"/>
  </si>
  <si>
    <t>Project</t>
    <phoneticPr fontId="2" type="noConversion"/>
  </si>
  <si>
    <t>Usage</t>
    <phoneticPr fontId="2" type="noConversion"/>
  </si>
  <si>
    <t>Vendor</t>
    <phoneticPr fontId="2" type="noConversion"/>
  </si>
  <si>
    <t>Effective</t>
    <phoneticPr fontId="2" type="noConversion"/>
  </si>
  <si>
    <t>Old price</t>
    <phoneticPr fontId="2" type="noConversion"/>
  </si>
  <si>
    <t>Price difference</t>
    <phoneticPr fontId="2" type="noConversion"/>
  </si>
  <si>
    <t>Percentage</t>
    <phoneticPr fontId="2" type="noConversion"/>
  </si>
  <si>
    <t>Rise Price/set</t>
    <phoneticPr fontId="2" type="noConversion"/>
  </si>
  <si>
    <t>Remark</t>
    <phoneticPr fontId="2" type="noConversion"/>
  </si>
  <si>
    <t>项目</t>
    <phoneticPr fontId="2" type="noConversion"/>
  </si>
  <si>
    <r>
      <t>用量</t>
    </r>
    <r>
      <rPr>
        <b/>
        <sz val="8"/>
        <rFont val="Times New Roman"/>
        <family val="1"/>
      </rPr>
      <t>/Set</t>
    </r>
    <phoneticPr fontId="2" type="noConversion"/>
  </si>
  <si>
    <t>供应商</t>
    <phoneticPr fontId="2" type="noConversion"/>
  </si>
  <si>
    <t>生效日期</t>
    <phoneticPr fontId="2" type="noConversion"/>
  </si>
  <si>
    <r>
      <t>新价</t>
    </r>
    <r>
      <rPr>
        <b/>
        <sz val="8"/>
        <color indexed="10"/>
        <rFont val="Times New Roman"/>
        <family val="1"/>
      </rPr>
      <t xml:space="preserve">(RMB/g) 
</t>
    </r>
    <r>
      <rPr>
        <b/>
        <sz val="8"/>
        <color indexed="10"/>
        <rFont val="宋体"/>
        <family val="3"/>
        <charset val="134"/>
      </rPr>
      <t>含</t>
    </r>
    <r>
      <rPr>
        <b/>
        <sz val="8"/>
        <color indexed="10"/>
        <rFont val="Times New Roman"/>
        <family val="1"/>
      </rPr>
      <t>17% VAT</t>
    </r>
    <phoneticPr fontId="2" type="noConversion"/>
  </si>
  <si>
    <r>
      <t>旧价</t>
    </r>
    <r>
      <rPr>
        <b/>
        <sz val="8"/>
        <rFont val="Times New Roman"/>
        <family val="1"/>
      </rPr>
      <t xml:space="preserve">(RMB/g) 
</t>
    </r>
    <r>
      <rPr>
        <b/>
        <sz val="8"/>
        <rFont val="宋体"/>
        <family val="3"/>
        <charset val="134"/>
      </rPr>
      <t>含</t>
    </r>
    <r>
      <rPr>
        <b/>
        <sz val="8"/>
        <rFont val="Times New Roman"/>
        <family val="1"/>
      </rPr>
      <t>17% VAT</t>
    </r>
    <phoneticPr fontId="2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</si>
  <si>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(RMB)</t>
    </r>
    <phoneticPr fontId="2" type="noConversion"/>
  </si>
  <si>
    <r>
      <t>涨价比率</t>
    </r>
    <r>
      <rPr>
        <b/>
        <sz val="8"/>
        <rFont val="Arial"/>
        <family val="2"/>
      </rPr>
      <t>%/PC</t>
    </r>
    <phoneticPr fontId="2" type="noConversion"/>
  </si>
  <si>
    <r>
      <t>涨价</t>
    </r>
    <r>
      <rPr>
        <b/>
        <sz val="8"/>
        <rFont val="Arial"/>
        <family val="2"/>
      </rPr>
      <t>(RMB)/Set</t>
    </r>
    <phoneticPr fontId="2" type="noConversion"/>
  </si>
  <si>
    <t>备注</t>
    <phoneticPr fontId="2" type="noConversion"/>
  </si>
  <si>
    <t>MWB00550000</t>
    <phoneticPr fontId="2" type="noConversion"/>
  </si>
  <si>
    <t>T0.25X1.25MM BRASS WIRE, CHINA</t>
    <phoneticPr fontId="2" type="noConversion"/>
  </si>
  <si>
    <r>
      <t>2011</t>
    </r>
    <r>
      <rPr>
        <sz val="8"/>
        <rFont val="宋体"/>
        <family val="3"/>
        <charset val="134"/>
      </rPr>
      <t>年</t>
    </r>
    <r>
      <rPr>
        <sz val="8"/>
        <rFont val="Arial"/>
        <family val="2"/>
      </rPr>
      <t>3</t>
    </r>
    <r>
      <rPr>
        <sz val="8"/>
        <rFont val="宋体"/>
        <family val="3"/>
        <charset val="134"/>
      </rPr>
      <t>月份要求加价</t>
    </r>
    <phoneticPr fontId="2" type="noConversion"/>
  </si>
  <si>
    <t>S3B07411CTY
S3B07211CTY
S3F17011QTY</t>
    <phoneticPr fontId="2" type="noConversion"/>
  </si>
  <si>
    <r>
      <t xml:space="preserve">BB074 VALENTINE W/NICEN EASY TY TY
</t>
    </r>
    <r>
      <rPr>
        <sz val="8"/>
        <rFont val="宋体"/>
        <family val="3"/>
        <charset val="134"/>
      </rPr>
      <t>（外发植毛加工费）</t>
    </r>
    <phoneticPr fontId="2" type="noConversion"/>
  </si>
  <si>
    <t>美通/
同发</t>
    <phoneticPr fontId="2" type="noConversion"/>
  </si>
  <si>
    <t>N/A</t>
    <phoneticPr fontId="2" type="noConversion"/>
  </si>
  <si>
    <t>MOQ</t>
    <phoneticPr fontId="2" type="noConversion"/>
  </si>
  <si>
    <t xml:space="preserve">Unit price </t>
    <phoneticPr fontId="2" type="noConversion"/>
  </si>
  <si>
    <r>
      <t>价格</t>
    </r>
    <r>
      <rPr>
        <b/>
        <sz val="8"/>
        <rFont val="Times New Roman"/>
        <family val="1"/>
      </rPr>
      <t xml:space="preserve">(HK$/PC) 
</t>
    </r>
    <r>
      <rPr>
        <b/>
        <sz val="8"/>
        <color indexed="10"/>
        <rFont val="宋体"/>
        <family val="3"/>
        <charset val="134"/>
      </rPr>
      <t/>
    </r>
    <phoneticPr fontId="2" type="noConversion"/>
  </si>
  <si>
    <t>Touchdown/Valentine</t>
    <phoneticPr fontId="2" type="noConversion"/>
  </si>
  <si>
    <t>OUTER CARTON  GCAS# 92261454</t>
  </si>
  <si>
    <t>CHINESE CARTON#92342779 WITHOUT SOURCE</t>
  </si>
  <si>
    <t>CHINESE CARTON WITH GCAS#92342787</t>
  </si>
  <si>
    <t>PPD1686P0101</t>
  </si>
  <si>
    <t>POLYBAG FOR FOAM HEAD</t>
  </si>
  <si>
    <t>POLYBAG FOR CARTON</t>
  </si>
  <si>
    <t>INSIDE CARD 1</t>
  </si>
  <si>
    <t>OUTER CASE GCAS#92377938</t>
  </si>
  <si>
    <t>OUTER CARTON GCAS#92377931</t>
  </si>
  <si>
    <t>GENIEGENIE SK CARTON IPMS#92251056</t>
  </si>
  <si>
    <t>PINK NA SK CARTON IPMS#96151702</t>
  </si>
  <si>
    <t>GENIE SK SHIPPER GCAS#92261222</t>
  </si>
  <si>
    <t>PINK SHIPPER IPMS 96151706</t>
  </si>
  <si>
    <t>MISC:</t>
  </si>
  <si>
    <t>QTY</t>
  </si>
  <si>
    <t>Ø2.0*18.20mm;SUS304</t>
  </si>
  <si>
    <t>MPS054700001</t>
  </si>
  <si>
    <t>Connecting Shaft</t>
  </si>
  <si>
    <t>Ø3.0*19.50mm;SUS303</t>
  </si>
  <si>
    <t>Contact Spring</t>
  </si>
  <si>
    <t>Music Wire</t>
  </si>
  <si>
    <t>Battery Contact Neg</t>
  </si>
  <si>
    <t>P.Copper with Nickel Plated (with one metal adheredd)</t>
  </si>
  <si>
    <t>EEK009400001</t>
  </si>
  <si>
    <t>Battery Contact Pos</t>
  </si>
  <si>
    <t xml:space="preserve">P.Copper with Nickel Plated </t>
  </si>
  <si>
    <t>Screw&lt;M2*10PT&gt;</t>
  </si>
  <si>
    <t>Steel with Zinc plated</t>
  </si>
  <si>
    <t>LEEFUNG</t>
  </si>
  <si>
    <t>Screw&lt;M2*6PT&gt;</t>
  </si>
  <si>
    <t>ELECTRONIC PARTS:</t>
  </si>
  <si>
    <t>Connecting Wire</t>
  </si>
  <si>
    <t>Lubricant for 3 locations</t>
  </si>
  <si>
    <t>Hayco P/N : HSX00260000</t>
  </si>
  <si>
    <t>Venting membrance</t>
  </si>
  <si>
    <t xml:space="preserve">Dewal Membrane D/W X235 ePP/PE </t>
  </si>
  <si>
    <t>OTHER:</t>
  </si>
  <si>
    <t>Shaft Seal</t>
  </si>
  <si>
    <t>EPDM 70A (drawn steel instead of cut; solve stability issue)</t>
  </si>
  <si>
    <t>KINTAT</t>
  </si>
  <si>
    <t>Housing O-Ring</t>
  </si>
  <si>
    <t>NBR 70 ID23.50mm x Dia1.9mm (new spec to address leakage)</t>
  </si>
  <si>
    <t>RPR2928K3001</t>
  </si>
  <si>
    <t xml:space="preserve">PA612,0.08mm,10mm trim, </t>
  </si>
  <si>
    <t>25# clarity PET/PP film; 25mm clear</t>
  </si>
  <si>
    <t>Advance Label</t>
  </si>
  <si>
    <t xml:space="preserve">Touchdown/Valentine手柄外发植毛新旧价对比-- </t>
    <phoneticPr fontId="2" type="noConversion"/>
  </si>
  <si>
    <r>
      <t>RTU</t>
    </r>
    <r>
      <rPr>
        <b/>
        <sz val="8"/>
        <rFont val="宋体"/>
        <family val="3"/>
        <charset val="134"/>
      </rPr>
      <t>毛料</t>
    </r>
    <r>
      <rPr>
        <b/>
        <sz val="8"/>
        <rFont val="Arial"/>
        <family val="2"/>
      </rPr>
      <t>-</t>
    </r>
    <r>
      <rPr>
        <b/>
        <sz val="8"/>
        <rFont val="宋体"/>
        <family val="3"/>
        <charset val="134"/>
      </rPr>
      <t>大兴</t>
    </r>
    <phoneticPr fontId="2" type="noConversion"/>
  </si>
  <si>
    <t>Gear Shaft</t>
    <phoneticPr fontId="2" type="noConversion"/>
  </si>
  <si>
    <r>
      <t>长：</t>
    </r>
    <r>
      <rPr>
        <sz val="12"/>
        <rFont val="宋体"/>
        <family val="3"/>
        <charset val="134"/>
      </rPr>
      <t xml:space="preserve">RMB 0.062/PC
</t>
    </r>
    <r>
      <rPr>
        <sz val="10"/>
        <rFont val="宋体"/>
        <family val="3"/>
        <charset val="134"/>
      </rPr>
      <t>短：</t>
    </r>
    <r>
      <rPr>
        <sz val="12"/>
        <rFont val="宋体"/>
        <family val="3"/>
        <charset val="134"/>
      </rPr>
      <t>RMB 0.048/PC</t>
    </r>
    <phoneticPr fontId="2" type="noConversion"/>
  </si>
  <si>
    <t>联恒</t>
    <phoneticPr fontId="2" type="noConversion"/>
  </si>
  <si>
    <t>Soldering Wire</t>
    <phoneticPr fontId="2" type="noConversion"/>
  </si>
  <si>
    <t>千岛</t>
    <phoneticPr fontId="2" type="noConversion"/>
  </si>
  <si>
    <t>大通</t>
    <phoneticPr fontId="2" type="noConversion"/>
  </si>
  <si>
    <t>华恩</t>
    <phoneticPr fontId="2" type="noConversion"/>
  </si>
  <si>
    <t>瑞拓</t>
    <phoneticPr fontId="2" type="noConversion"/>
  </si>
  <si>
    <t>Bristle&lt;White&gt;</t>
    <phoneticPr fontId="2" type="noConversion"/>
  </si>
  <si>
    <t>Tai Hing</t>
    <phoneticPr fontId="2" type="noConversion"/>
  </si>
  <si>
    <t>Round Label</t>
    <phoneticPr fontId="2" type="noConversion"/>
  </si>
  <si>
    <t>泰豪特</t>
    <phoneticPr fontId="2" type="noConversion"/>
  </si>
  <si>
    <t xml:space="preserve">Old </t>
    <phoneticPr fontId="2" type="noConversion"/>
  </si>
  <si>
    <t>New</t>
    <phoneticPr fontId="2" type="noConversion"/>
  </si>
  <si>
    <t>Unit Price (USD/PC)</t>
    <phoneticPr fontId="2" type="noConversion"/>
  </si>
  <si>
    <t>Estimated Freight Cost (USD)</t>
    <phoneticPr fontId="2" type="noConversion"/>
  </si>
  <si>
    <t>Freight Cost (USD/set)</t>
    <phoneticPr fontId="2" type="noConversion"/>
  </si>
  <si>
    <t>Unit Price Included Freight Cost (USD/PC)</t>
    <phoneticPr fontId="2" type="noConversion"/>
  </si>
  <si>
    <t>Lead-time (days)</t>
    <phoneticPr fontId="2" type="noConversion"/>
  </si>
  <si>
    <t>Items</t>
    <phoneticPr fontId="2" type="noConversion"/>
  </si>
  <si>
    <t>Description</t>
    <phoneticPr fontId="2" type="noConversion"/>
  </si>
  <si>
    <t>Qty Level</t>
    <phoneticPr fontId="2" type="noConversion"/>
  </si>
  <si>
    <t>Part No.</t>
    <phoneticPr fontId="2" type="noConversion"/>
  </si>
  <si>
    <t>Purchase currency
(US$)</t>
    <phoneticPr fontId="2" type="noConversion"/>
  </si>
  <si>
    <t>Payment Term</t>
    <phoneticPr fontId="2" type="noConversion"/>
  </si>
  <si>
    <t>Delivery Term</t>
    <phoneticPr fontId="2" type="noConversion"/>
  </si>
  <si>
    <t>Vendor Name</t>
    <phoneticPr fontId="2" type="noConversion"/>
  </si>
  <si>
    <t>Cleanser</t>
    <phoneticPr fontId="2" type="noConversion"/>
  </si>
  <si>
    <t>HWX003100000</t>
    <phoneticPr fontId="2" type="noConversion"/>
  </si>
  <si>
    <t>N/A</t>
    <phoneticPr fontId="2" type="noConversion"/>
  </si>
  <si>
    <t>net 30days</t>
    <phoneticPr fontId="2" type="noConversion"/>
  </si>
  <si>
    <t>Local Delivery</t>
    <phoneticPr fontId="2" type="noConversion"/>
  </si>
  <si>
    <t>L9109</t>
    <phoneticPr fontId="2" type="noConversion"/>
  </si>
  <si>
    <t>L9109</t>
    <phoneticPr fontId="2" type="noConversion"/>
  </si>
  <si>
    <t>Battery</t>
    <phoneticPr fontId="2" type="noConversion"/>
  </si>
  <si>
    <r>
      <t>D0050(</t>
    </r>
    <r>
      <rPr>
        <sz val="8"/>
        <rFont val="宋体"/>
        <family val="3"/>
        <charset val="134"/>
      </rPr>
      <t>外销</t>
    </r>
    <r>
      <rPr>
        <sz val="8"/>
        <rFont val="Arial"/>
        <family val="2"/>
      </rPr>
      <t>)</t>
    </r>
    <phoneticPr fontId="2" type="noConversion"/>
  </si>
  <si>
    <r>
      <t>D0050(</t>
    </r>
    <r>
      <rPr>
        <sz val="8"/>
        <rFont val="宋体"/>
        <family val="3"/>
        <charset val="134"/>
      </rPr>
      <t>内销</t>
    </r>
    <r>
      <rPr>
        <sz val="8"/>
        <rFont val="Arial"/>
        <family val="2"/>
      </rPr>
      <t>)</t>
    </r>
    <phoneticPr fontId="2" type="noConversion"/>
  </si>
  <si>
    <t>FOAM</t>
    <phoneticPr fontId="2" type="noConversion"/>
  </si>
  <si>
    <t>FPB026900002</t>
    <phoneticPr fontId="2" type="noConversion"/>
  </si>
  <si>
    <t>T9153</t>
    <phoneticPr fontId="2" type="noConversion"/>
  </si>
  <si>
    <t>Unit Price</t>
    <phoneticPr fontId="2" type="noConversion"/>
  </si>
  <si>
    <t>项目</t>
    <phoneticPr fontId="2" type="noConversion"/>
  </si>
  <si>
    <t>用量/Set</t>
    <phoneticPr fontId="2" type="noConversion"/>
  </si>
  <si>
    <t>供应商</t>
    <phoneticPr fontId="2" type="noConversion"/>
  </si>
  <si>
    <t>Current (RMB) 含17% VAT</t>
    <phoneticPr fontId="2" type="noConversion"/>
  </si>
  <si>
    <t>PCBA</t>
    <phoneticPr fontId="2" type="noConversion"/>
  </si>
  <si>
    <t>PC</t>
    <phoneticPr fontId="2" type="noConversion"/>
  </si>
  <si>
    <t>EEP002800003</t>
    <phoneticPr fontId="2" type="noConversion"/>
  </si>
  <si>
    <t>博力高</t>
    <phoneticPr fontId="2" type="noConversion"/>
  </si>
  <si>
    <t>HKD/PC</t>
    <phoneticPr fontId="2" type="noConversion"/>
  </si>
  <si>
    <t>EMA002800001</t>
    <phoneticPr fontId="2" type="noConversion"/>
  </si>
  <si>
    <t>EUR / g</t>
    <phoneticPr fontId="2" type="noConversion"/>
  </si>
  <si>
    <t>Old Unit Price</t>
    <phoneticPr fontId="2" type="noConversion"/>
  </si>
  <si>
    <t>用量/PC/Set</t>
    <phoneticPr fontId="2" type="noConversion"/>
  </si>
  <si>
    <t>生效日期</t>
    <phoneticPr fontId="2" type="noConversion"/>
  </si>
  <si>
    <t>HK /g</t>
    <phoneticPr fontId="2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</si>
  <si>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(RMB)</t>
    </r>
    <phoneticPr fontId="2" type="noConversion"/>
  </si>
  <si>
    <r>
      <t>涨价比率</t>
    </r>
    <r>
      <rPr>
        <b/>
        <sz val="8"/>
        <rFont val="Arial"/>
        <family val="2"/>
      </rPr>
      <t>%/PC</t>
    </r>
    <phoneticPr fontId="2" type="noConversion"/>
  </si>
  <si>
    <t>备注</t>
    <phoneticPr fontId="2" type="noConversion"/>
  </si>
  <si>
    <t xml:space="preserve">Supersonic </t>
    <phoneticPr fontId="2" type="noConversion"/>
  </si>
  <si>
    <t>BRISTLE PA612 0.08MM WHITE</t>
    <phoneticPr fontId="2" type="noConversion"/>
  </si>
  <si>
    <t>GM</t>
    <phoneticPr fontId="2" type="noConversion"/>
  </si>
  <si>
    <t>RFN0080W00Y0</t>
    <phoneticPr fontId="2" type="noConversion"/>
  </si>
  <si>
    <t>TAI HING</t>
    <phoneticPr fontId="2" type="noConversion"/>
  </si>
  <si>
    <t>ScaleQty</t>
    <phoneticPr fontId="2" type="noConversion"/>
  </si>
  <si>
    <t>项目</t>
    <phoneticPr fontId="2" type="noConversion"/>
  </si>
  <si>
    <t>描述</t>
    <phoneticPr fontId="2" type="noConversion"/>
  </si>
  <si>
    <t>用量/Set</t>
    <phoneticPr fontId="2" type="noConversion"/>
  </si>
  <si>
    <t>供应商</t>
    <phoneticPr fontId="2" type="noConversion"/>
  </si>
  <si>
    <t>生效日期</t>
    <phoneticPr fontId="2" type="noConversion"/>
  </si>
  <si>
    <t>等级数量</t>
    <phoneticPr fontId="2" type="noConversion"/>
  </si>
  <si>
    <t>USD/PC</t>
    <phoneticPr fontId="2" type="noConversion"/>
  </si>
  <si>
    <t>Supersonic</t>
    <phoneticPr fontId="2" type="noConversion"/>
  </si>
  <si>
    <t>GEAR40</t>
    <phoneticPr fontId="2" type="noConversion"/>
  </si>
  <si>
    <t>PC</t>
    <phoneticPr fontId="2" type="noConversion"/>
  </si>
  <si>
    <t>RPD2762K3000</t>
    <phoneticPr fontId="2" type="noConversion"/>
  </si>
  <si>
    <t>山秀</t>
    <phoneticPr fontId="2" type="noConversion"/>
  </si>
  <si>
    <t>2010.08.09</t>
    <phoneticPr fontId="2" type="noConversion"/>
  </si>
  <si>
    <t>GEAR 11</t>
    <phoneticPr fontId="2" type="noConversion"/>
  </si>
  <si>
    <t>RPD2764K3000</t>
    <phoneticPr fontId="2" type="noConversion"/>
  </si>
  <si>
    <t>GEAR27-11 FRONT</t>
    <phoneticPr fontId="2" type="noConversion"/>
  </si>
  <si>
    <t>RPN285600000</t>
    <phoneticPr fontId="2" type="noConversion"/>
  </si>
  <si>
    <t>RPN2763C0000</t>
    <phoneticPr fontId="2" type="noConversion"/>
  </si>
  <si>
    <t>HKD</t>
    <phoneticPr fontId="2" type="noConversion"/>
  </si>
  <si>
    <t>Supersonic5U</t>
    <phoneticPr fontId="2" type="noConversion"/>
  </si>
  <si>
    <t>PPD1569P0101</t>
    <phoneticPr fontId="2" type="noConversion"/>
  </si>
  <si>
    <t>德丰</t>
    <phoneticPr fontId="2" type="noConversion"/>
  </si>
  <si>
    <t>恒丰</t>
    <phoneticPr fontId="2" type="noConversion"/>
  </si>
  <si>
    <t>Supersonic6U/15C/20C</t>
    <phoneticPr fontId="2" type="noConversion"/>
  </si>
  <si>
    <t>Supersonic7U</t>
    <phoneticPr fontId="2" type="noConversion"/>
  </si>
  <si>
    <t>Supersonic8U</t>
    <phoneticPr fontId="2" type="noConversion"/>
  </si>
  <si>
    <t>Supersonic23C</t>
    <phoneticPr fontId="2" type="noConversion"/>
  </si>
  <si>
    <t>Supersonic22C</t>
    <phoneticPr fontId="2" type="noConversion"/>
  </si>
  <si>
    <t>Supersonic9U</t>
    <phoneticPr fontId="2" type="noConversion"/>
  </si>
  <si>
    <t>Supersonic10U</t>
    <phoneticPr fontId="2" type="noConversion"/>
  </si>
  <si>
    <t>中荣</t>
    <phoneticPr fontId="2" type="noConversion"/>
  </si>
  <si>
    <t>PBD0707P0101</t>
    <phoneticPr fontId="2" type="noConversion"/>
  </si>
  <si>
    <t>Supersonic3U/10U</t>
    <phoneticPr fontId="2" type="noConversion"/>
  </si>
  <si>
    <t>PBD0708P0101</t>
    <phoneticPr fontId="2" type="noConversion"/>
  </si>
  <si>
    <t>国际</t>
    <phoneticPr fontId="2" type="noConversion"/>
  </si>
  <si>
    <t>有余</t>
    <phoneticPr fontId="2" type="noConversion"/>
  </si>
  <si>
    <t>0DFL0000025E</t>
    <phoneticPr fontId="2" type="noConversion"/>
  </si>
  <si>
    <t>0DFL0000014C</t>
    <phoneticPr fontId="2" type="noConversion"/>
  </si>
  <si>
    <t>内销</t>
    <phoneticPr fontId="2" type="noConversion"/>
  </si>
  <si>
    <t>0DFL0000020C</t>
    <phoneticPr fontId="2" type="noConversion"/>
  </si>
  <si>
    <t>PCD9335P0101</t>
    <phoneticPr fontId="2" type="noConversion"/>
  </si>
  <si>
    <t>0DFL0000015C</t>
    <phoneticPr fontId="2" type="noConversion"/>
  </si>
  <si>
    <t>PCD8980P0101</t>
    <phoneticPr fontId="2" type="noConversion"/>
  </si>
  <si>
    <t>0DFL0000021C</t>
    <phoneticPr fontId="2" type="noConversion"/>
  </si>
  <si>
    <t>OUTER CASE GCAS# 92276006</t>
    <phoneticPr fontId="2" type="noConversion"/>
  </si>
  <si>
    <t>PCD9336P0101</t>
    <phoneticPr fontId="2" type="noConversion"/>
  </si>
  <si>
    <t>0DFL0000022C</t>
    <phoneticPr fontId="2" type="noConversion"/>
  </si>
  <si>
    <r>
      <t>AA BATTERY DURACELL (D0050(</t>
    </r>
    <r>
      <rPr>
        <sz val="8"/>
        <rFont val="宋体"/>
        <family val="3"/>
        <charset val="134"/>
      </rPr>
      <t>外销</t>
    </r>
    <r>
      <rPr>
        <sz val="8"/>
        <rFont val="Arial"/>
        <family val="2"/>
      </rPr>
      <t>))</t>
    </r>
    <phoneticPr fontId="2" type="noConversion"/>
  </si>
  <si>
    <r>
      <t>AA BATTERY DURACELL D0050(</t>
    </r>
    <r>
      <rPr>
        <sz val="8"/>
        <rFont val="宋体"/>
        <family val="3"/>
        <charset val="134"/>
      </rPr>
      <t>内销</t>
    </r>
    <r>
      <rPr>
        <sz val="8"/>
        <rFont val="Arial"/>
        <family val="2"/>
      </rPr>
      <t>)</t>
    </r>
    <phoneticPr fontId="2" type="noConversion"/>
  </si>
  <si>
    <t>HKD 0.09/PC</t>
    <phoneticPr fontId="29" type="noConversion"/>
  </si>
  <si>
    <t>MSE014100001</t>
    <phoneticPr fontId="29" type="noConversion"/>
  </si>
  <si>
    <t>EEK009500001</t>
    <phoneticPr fontId="29" type="noConversion"/>
  </si>
  <si>
    <t>MEE014000001</t>
    <phoneticPr fontId="29" type="noConversion"/>
  </si>
  <si>
    <t>MEE014100001</t>
    <phoneticPr fontId="29" type="noConversion"/>
  </si>
  <si>
    <t>HSX00890000</t>
    <phoneticPr fontId="29" type="noConversion"/>
  </si>
  <si>
    <t>HSX00260000</t>
    <phoneticPr fontId="29" type="noConversion"/>
  </si>
  <si>
    <t>RPR2647C0001</t>
    <phoneticPr fontId="29" type="noConversion"/>
  </si>
  <si>
    <t>HKD 0.12/PC</t>
    <phoneticPr fontId="29" type="noConversion"/>
  </si>
  <si>
    <t>RFN0080W00Y0</t>
    <phoneticPr fontId="29" type="noConversion"/>
  </si>
  <si>
    <t>HKD 144.3/KG</t>
    <phoneticPr fontId="29" type="noConversion"/>
  </si>
  <si>
    <t>PLD0001P010</t>
    <phoneticPr fontId="29" type="noConversion"/>
  </si>
  <si>
    <t>RFL0200K00N</t>
    <phoneticPr fontId="2" type="noConversion"/>
  </si>
  <si>
    <t>Botox</t>
    <phoneticPr fontId="2" type="noConversion"/>
  </si>
  <si>
    <t>Touchdown  0DRT0000002K包材</t>
    <phoneticPr fontId="2" type="noConversion"/>
  </si>
  <si>
    <t>Botox 0DRT0000005M 包材</t>
    <phoneticPr fontId="2" type="noConversion"/>
  </si>
  <si>
    <t>PCB5639P010</t>
  </si>
  <si>
    <t>PSB3414P010</t>
  </si>
  <si>
    <t>PSB3415P010</t>
  </si>
  <si>
    <t>PSB3416P010</t>
  </si>
  <si>
    <t>PSB0668P010</t>
  </si>
  <si>
    <t>PCD9110P0101</t>
  </si>
  <si>
    <t>PCD9111P0101</t>
  </si>
  <si>
    <t>PSD4468P0101</t>
  </si>
  <si>
    <t>PSD4469P0101</t>
  </si>
  <si>
    <t>PSD4470P0101</t>
  </si>
  <si>
    <t xml:space="preserve"> </t>
    <phoneticPr fontId="2" type="noConversion"/>
  </si>
  <si>
    <t xml:space="preserve">Touchdown </t>
  </si>
  <si>
    <t>UK TOUCHDOWN OUTER -300CT</t>
  </si>
  <si>
    <t>TOUCHDOWN INNER CASE</t>
  </si>
  <si>
    <t>TOUCHDOWN SPACER 1</t>
  </si>
  <si>
    <t>TOUCHDOWN SPACER 2</t>
  </si>
  <si>
    <t>TOUCHDOWN PARTITION</t>
  </si>
  <si>
    <t>CARD B9B 11X3.3CM</t>
  </si>
  <si>
    <t>OUTER SHIPPER</t>
  </si>
  <si>
    <t>INNER CASE</t>
  </si>
  <si>
    <t>INSERT CARD 1 (ABNORMITY)</t>
  </si>
  <si>
    <t>INSERT CARD 2 (TRIANGLE)</t>
  </si>
  <si>
    <t>2012.08.02</t>
  </si>
  <si>
    <t>Unit</t>
    <phoneticPr fontId="2" type="noConversion"/>
  </si>
  <si>
    <t>Material</t>
    <phoneticPr fontId="2" type="noConversion"/>
  </si>
  <si>
    <t>单位</t>
    <phoneticPr fontId="2" type="noConversion"/>
  </si>
  <si>
    <t>物料编号</t>
    <phoneticPr fontId="2" type="noConversion"/>
  </si>
  <si>
    <t>USD1:RMB</t>
  </si>
  <si>
    <t>USD1:HKD</t>
    <phoneticPr fontId="38" type="noConversion"/>
  </si>
  <si>
    <t>RBP0328TY00</t>
  </si>
  <si>
    <t>Project</t>
  </si>
  <si>
    <t>No.</t>
  </si>
  <si>
    <t>Part No</t>
  </si>
  <si>
    <t>No.per
 Set</t>
  </si>
  <si>
    <t>CAV</t>
  </si>
  <si>
    <t>Tonnage</t>
  </si>
  <si>
    <t>Cycle time (sec)</t>
  </si>
  <si>
    <t>SAP Resin Part NO.</t>
  </si>
  <si>
    <t>Net Weight  (kg)</t>
  </si>
  <si>
    <t>Gap Weight (kg)</t>
  </si>
  <si>
    <t>Gross Weight (kg)</t>
  </si>
  <si>
    <t>Resin Price (HK$/KG)</t>
  </si>
  <si>
    <t>Master Batch Weight       Proportion</t>
  </si>
  <si>
    <t>Master batch SAP Part number</t>
  </si>
  <si>
    <t>Master Batch           Price                 (HK$/PK)</t>
  </si>
  <si>
    <t>Gross Material                                       Cost                                                       (HK$)</t>
  </si>
  <si>
    <t>2.5%Scrap Allowance    (HK$)</t>
  </si>
  <si>
    <t>Total Material Cost/price      (HK$)</t>
  </si>
  <si>
    <t>Injection Cost add 10% Apr2012 (HK$)</t>
    <phoneticPr fontId="2" type="noConversion"/>
  </si>
  <si>
    <r>
      <t xml:space="preserve">Packing Cost
</t>
    </r>
    <r>
      <rPr>
        <b/>
        <sz val="10"/>
        <rFont val="宋体"/>
        <family val="3"/>
        <charset val="134"/>
      </rPr>
      <t>（</t>
    </r>
    <r>
      <rPr>
        <b/>
        <sz val="10"/>
        <rFont val="Arial"/>
        <family val="2"/>
      </rPr>
      <t>HK$</t>
    </r>
    <r>
      <rPr>
        <b/>
        <sz val="10"/>
        <rFont val="宋体"/>
        <family val="3"/>
        <charset val="134"/>
      </rPr>
      <t>）</t>
    </r>
  </si>
  <si>
    <t>Total  Cost/set      (HK$)</t>
  </si>
  <si>
    <t>Touchdown hdl blu</t>
  </si>
  <si>
    <t>280T</t>
  </si>
  <si>
    <t>PP 1100N / HNR100</t>
  </si>
  <si>
    <t>RAP00030000</t>
  </si>
  <si>
    <t>9297-BU-80</t>
  </si>
  <si>
    <t>RCP0267TY00</t>
  </si>
  <si>
    <t>No</t>
    <phoneticPr fontId="2" type="noConversion"/>
  </si>
  <si>
    <t>SAP Plastic Part P/N</t>
  </si>
  <si>
    <t>No.            per Set</t>
    <phoneticPr fontId="2" type="noConversion"/>
  </si>
  <si>
    <t>Net Weight  (kg)</t>
    <phoneticPr fontId="2" type="noConversion"/>
  </si>
  <si>
    <t>Gap Weight (kg)</t>
    <phoneticPr fontId="2" type="noConversion"/>
  </si>
  <si>
    <t>Gross Weight (kg)</t>
    <phoneticPr fontId="2" type="noConversion"/>
  </si>
  <si>
    <t>Resin Price (HKD/KG)</t>
    <phoneticPr fontId="2" type="noConversion"/>
  </si>
  <si>
    <t>Master Batch Weight       Proportion</t>
    <phoneticPr fontId="2" type="noConversion"/>
  </si>
  <si>
    <t>Master Batch           Price                 (HKD/PK)</t>
    <phoneticPr fontId="2" type="noConversion"/>
  </si>
  <si>
    <t>Gross Material                                       Cost                                                       (HKD)</t>
    <phoneticPr fontId="2" type="noConversion"/>
  </si>
  <si>
    <t>2.5%Scrap Allowance    (HKD)</t>
    <phoneticPr fontId="2" type="noConversion"/>
  </si>
  <si>
    <t>Total Material Cost/price      (HKD)</t>
  </si>
  <si>
    <t>Injection Cost (HKD)</t>
  </si>
  <si>
    <t>Total  Cost/set      (HKD)</t>
  </si>
  <si>
    <t>RBP0635LB003</t>
    <phoneticPr fontId="2" type="noConversion"/>
  </si>
  <si>
    <t>BRUSH HANDLE</t>
  </si>
  <si>
    <t>PP HNR100</t>
    <phoneticPr fontId="2" type="noConversion"/>
  </si>
  <si>
    <t>450T</t>
    <phoneticPr fontId="2" type="noConversion"/>
  </si>
  <si>
    <t>RAP00030000</t>
    <phoneticPr fontId="2" type="noConversion"/>
  </si>
  <si>
    <t>RCP0701LB000</t>
    <phoneticPr fontId="2" type="noConversion"/>
  </si>
  <si>
    <t>PP53715222</t>
  </si>
  <si>
    <t>PLAN</t>
    <phoneticPr fontId="2" type="noConversion"/>
  </si>
  <si>
    <t>Master Batch</t>
    <phoneticPr fontId="2" type="noConversion"/>
  </si>
  <si>
    <t>Master batch SAP Part number</t>
    <phoneticPr fontId="2" type="noConversion"/>
  </si>
  <si>
    <t>2220/2310</t>
    <phoneticPr fontId="2" type="noConversion"/>
  </si>
  <si>
    <t>IRGACLEAR DM CIBA (EUROPE)</t>
  </si>
  <si>
    <r>
      <t>价格</t>
    </r>
    <r>
      <rPr>
        <b/>
        <sz val="8"/>
        <rFont val="Times New Roman"/>
        <family val="1"/>
      </rPr>
      <t xml:space="preserve">(RMB/KG)
</t>
    </r>
    <r>
      <rPr>
        <b/>
        <sz val="8"/>
        <rFont val="宋体"/>
        <family val="3"/>
        <charset val="134"/>
      </rPr>
      <t>含</t>
    </r>
    <r>
      <rPr>
        <b/>
        <sz val="8"/>
        <rFont val="Times New Roman"/>
        <family val="1"/>
      </rPr>
      <t>17%</t>
    </r>
    <r>
      <rPr>
        <b/>
        <sz val="8"/>
        <rFont val="宋体"/>
        <family val="3"/>
        <charset val="134"/>
      </rPr>
      <t>增值税</t>
    </r>
    <r>
      <rPr>
        <b/>
        <sz val="8"/>
        <rFont val="Times New Roman"/>
        <family val="1"/>
      </rPr>
      <t xml:space="preserve"> 
</t>
    </r>
    <r>
      <rPr>
        <b/>
        <sz val="8"/>
        <color indexed="10"/>
        <rFont val="宋体"/>
        <family val="3"/>
        <charset val="134"/>
      </rPr>
      <t/>
    </r>
    <phoneticPr fontId="2" type="noConversion"/>
  </si>
  <si>
    <t>Touchdown</t>
    <phoneticPr fontId="2" type="noConversion"/>
  </si>
  <si>
    <t>0DFL0000029U</t>
    <phoneticPr fontId="2" type="noConversion"/>
  </si>
  <si>
    <t>CORRUGATED BOARD</t>
    <phoneticPr fontId="2" type="noConversion"/>
  </si>
  <si>
    <t>PSD4687P0101</t>
    <phoneticPr fontId="2" type="noConversion"/>
  </si>
  <si>
    <t>0DFL0000028U</t>
    <phoneticPr fontId="2" type="noConversion"/>
  </si>
  <si>
    <t>SHIPPER IPMS#96207267</t>
    <phoneticPr fontId="2" type="noConversion"/>
  </si>
  <si>
    <t>PCD9547P0101</t>
    <phoneticPr fontId="2" type="noConversion"/>
  </si>
  <si>
    <t>SHIPPER IPMS#96226818</t>
    <phoneticPr fontId="2" type="noConversion"/>
  </si>
  <si>
    <t>PCD9548P0101</t>
    <phoneticPr fontId="2" type="noConversion"/>
  </si>
  <si>
    <t>0DFL0000032U</t>
    <phoneticPr fontId="2" type="noConversion"/>
  </si>
  <si>
    <t>OUTER CASE</t>
    <phoneticPr fontId="2" type="noConversion"/>
  </si>
  <si>
    <t>PCD9589P0101</t>
    <phoneticPr fontId="2" type="noConversion"/>
  </si>
  <si>
    <t>新兴</t>
    <phoneticPr fontId="2" type="noConversion"/>
  </si>
  <si>
    <t>BLISTER TRAY GENIE REFILL</t>
  </si>
  <si>
    <t>BLISTER TRAY FOR 3 HEADS AND DEVICE</t>
  </si>
  <si>
    <t>Supersonic 24U</t>
    <phoneticPr fontId="2" type="noConversion"/>
  </si>
  <si>
    <t>POLY BAG PER 42 FOAM HEAD</t>
  </si>
  <si>
    <t>Supersonic 29U</t>
    <phoneticPr fontId="2" type="noConversion"/>
  </si>
  <si>
    <t>ALADDIN NA SK COLOR CARTON IPMS#96208145</t>
  </si>
  <si>
    <t>INSERT CARD</t>
  </si>
  <si>
    <t>Supersonic28U</t>
    <phoneticPr fontId="2" type="noConversion"/>
  </si>
  <si>
    <t>朗特</t>
    <phoneticPr fontId="2" type="noConversion"/>
  </si>
  <si>
    <t>MOTOR ABJ-DF130J2562-01</t>
  </si>
  <si>
    <t>PCB7344P010</t>
    <phoneticPr fontId="2" type="noConversion"/>
  </si>
  <si>
    <t>PC</t>
    <phoneticPr fontId="2" type="noConversion"/>
  </si>
  <si>
    <t>国际</t>
    <phoneticPr fontId="2" type="noConversion"/>
  </si>
  <si>
    <t>2010.09.20</t>
    <phoneticPr fontId="2" type="noConversion"/>
  </si>
  <si>
    <t>Botox</t>
    <phoneticPr fontId="2" type="noConversion"/>
  </si>
  <si>
    <t>PC</t>
    <phoneticPr fontId="2" type="noConversion"/>
  </si>
  <si>
    <t>有余</t>
    <phoneticPr fontId="2" type="noConversion"/>
  </si>
  <si>
    <t>HAX00090000</t>
    <phoneticPr fontId="2" type="noConversion"/>
  </si>
  <si>
    <t>GM</t>
    <phoneticPr fontId="2" type="noConversion"/>
  </si>
  <si>
    <t>G9072</t>
    <phoneticPr fontId="2" type="noConversion"/>
  </si>
  <si>
    <t>25KG</t>
    <phoneticPr fontId="2" type="noConversion"/>
  </si>
  <si>
    <t>N/A</t>
    <phoneticPr fontId="2" type="noConversion"/>
  </si>
  <si>
    <t>GENIE REFILL CARTON IMPS#92324521</t>
  </si>
  <si>
    <t>Supersonic 24/U28U/32U</t>
    <phoneticPr fontId="2" type="noConversion"/>
  </si>
  <si>
    <t>Supersonic 30U</t>
    <phoneticPr fontId="2" type="noConversion"/>
  </si>
  <si>
    <t>ANZ RF Carton IPMS#96211898 W/TAG410EP</t>
  </si>
  <si>
    <t>ASEAN RF CARTON IPMS#96211960 W/TAG410EP</t>
  </si>
  <si>
    <t>Carton IPMS#96211871with source tag410EP</t>
  </si>
  <si>
    <t>CARTON IPMS#96211887WITH SOURCE TAG410EP</t>
  </si>
  <si>
    <t>RF DISPLAY TRAY GCAS#96355911</t>
  </si>
  <si>
    <t>SK DISPLAY TRAY GCAS#99870167</t>
  </si>
  <si>
    <t>Supersonic34H</t>
    <phoneticPr fontId="2" type="noConversion"/>
  </si>
  <si>
    <t>POLYBAG PER TRAY</t>
  </si>
  <si>
    <t>Supersonic 34H/35H</t>
    <phoneticPr fontId="2" type="noConversion"/>
  </si>
  <si>
    <t>Supersonic 36H/37H</t>
    <phoneticPr fontId="2" type="noConversion"/>
  </si>
  <si>
    <t>ANZ RF SHIPPER IPMS#96211956</t>
  </si>
  <si>
    <t>ASENA RF SHIPPER IPMS#96211961</t>
  </si>
  <si>
    <t>ANZ SHIPPER IPMS#96211878</t>
  </si>
  <si>
    <t>ASEAN SHIPPER IPMS#96211896</t>
  </si>
  <si>
    <t>0DFL0000034H</t>
    <phoneticPr fontId="2" type="noConversion"/>
  </si>
  <si>
    <t>0DFL0000036H</t>
    <phoneticPr fontId="2" type="noConversion"/>
  </si>
  <si>
    <t>0DFL0000037H</t>
    <phoneticPr fontId="2" type="noConversion"/>
  </si>
  <si>
    <t>ASEAN SK LEAFLET IPMS#92317509</t>
  </si>
  <si>
    <t>ANZ SK LEAFLET IPMS#92317505</t>
  </si>
  <si>
    <t>HKD 130.5/kg</t>
    <phoneticPr fontId="29" type="noConversion"/>
  </si>
  <si>
    <t>Lower Chassis</t>
    <phoneticPr fontId="2" type="noConversion"/>
  </si>
  <si>
    <t>Spring Carrier</t>
    <phoneticPr fontId="2" type="noConversion"/>
  </si>
  <si>
    <t>Housing Cover</t>
    <phoneticPr fontId="2" type="noConversion"/>
  </si>
  <si>
    <t>Brush Cover</t>
    <phoneticPr fontId="2" type="noConversion"/>
  </si>
  <si>
    <t>Filament Plate</t>
    <phoneticPr fontId="2" type="noConversion"/>
  </si>
  <si>
    <t>Protective Cap</t>
    <phoneticPr fontId="2" type="noConversion"/>
  </si>
  <si>
    <t>Clutch</t>
    <phoneticPr fontId="2" type="noConversion"/>
  </si>
  <si>
    <t>Housing</t>
    <phoneticPr fontId="2" type="noConversion"/>
  </si>
  <si>
    <t>Bella</t>
    <phoneticPr fontId="2" type="noConversion"/>
  </si>
  <si>
    <t>MSS001800001</t>
    <phoneticPr fontId="2" type="noConversion"/>
  </si>
  <si>
    <t>MRS003800001</t>
    <phoneticPr fontId="2" type="noConversion"/>
  </si>
  <si>
    <t>MES021800001</t>
    <phoneticPr fontId="2" type="noConversion"/>
  </si>
  <si>
    <t>MPS069000001</t>
    <phoneticPr fontId="2" type="noConversion"/>
  </si>
  <si>
    <t>MPS069100001</t>
    <phoneticPr fontId="2" type="noConversion"/>
  </si>
  <si>
    <t>MPC069200001</t>
    <phoneticPr fontId="2" type="noConversion"/>
  </si>
  <si>
    <t>MPS069300001</t>
    <phoneticPr fontId="2" type="noConversion"/>
  </si>
  <si>
    <t>CLUTCH SPRING 1：3配套交货</t>
  </si>
  <si>
    <t>WASHER                1：2</t>
  </si>
  <si>
    <t>CIR CLIP                1：2</t>
  </si>
  <si>
    <t>BEARING BUSH(COPPER)</t>
  </si>
  <si>
    <t>SCREW</t>
  </si>
  <si>
    <t>COUPLING AXLE</t>
  </si>
  <si>
    <t>XCENTRIC</t>
  </si>
  <si>
    <t>BRUSH AXLE</t>
  </si>
  <si>
    <t>EXCENTRIC AXLE</t>
    <phoneticPr fontId="2" type="noConversion"/>
  </si>
  <si>
    <t>BLANK BOX LABEL</t>
  </si>
  <si>
    <t>CASE LABEL(BLANK)</t>
  </si>
  <si>
    <t>BLISTER</t>
  </si>
  <si>
    <t>PE SHRINK BAG</t>
  </si>
  <si>
    <t>SHELF READY TRAY</t>
  </si>
  <si>
    <t>BLISTER CARD 92322049</t>
  </si>
  <si>
    <t>BLISTER CARD 92321976</t>
  </si>
  <si>
    <t>POLY BAG</t>
  </si>
  <si>
    <t>COVER</t>
  </si>
  <si>
    <t>HANGER DESIGN INNER BOX</t>
  </si>
  <si>
    <t>HANGER DESIGN OUTER CASE</t>
  </si>
  <si>
    <t>INSERT CARD 1</t>
  </si>
  <si>
    <t>INSERT CARD 2</t>
  </si>
  <si>
    <t>FLAT CARD 3</t>
  </si>
  <si>
    <t>FLAT CARD3</t>
  </si>
  <si>
    <t>CORRUGATED CARD</t>
  </si>
  <si>
    <t xml:space="preserve">RFN0150PA0N0    </t>
    <phoneticPr fontId="2" type="noConversion"/>
  </si>
  <si>
    <t>RFN0150W00N0</t>
    <phoneticPr fontId="2" type="noConversion"/>
  </si>
  <si>
    <t>RFN0150Q20N0</t>
    <phoneticPr fontId="2" type="noConversion"/>
  </si>
  <si>
    <t>KG</t>
    <phoneticPr fontId="2" type="noConversion"/>
  </si>
  <si>
    <t>NYLON 6.12 TRIFINGER PURPLE 527 6 MILS</t>
    <phoneticPr fontId="2" type="noConversion"/>
  </si>
  <si>
    <t>NYLON 6.12 TRIFINGER WHITE 945 6 MILS</t>
    <phoneticPr fontId="2" type="noConversion"/>
  </si>
  <si>
    <t>NYLON 6.12 LILAC 521 5 MILS</t>
  </si>
  <si>
    <t>RPX3146W1000</t>
    <phoneticPr fontId="2" type="noConversion"/>
  </si>
  <si>
    <t xml:space="preserve">RPD3153C0000 </t>
    <phoneticPr fontId="2" type="noConversion"/>
  </si>
  <si>
    <t>RPD3154C0000</t>
    <phoneticPr fontId="2" type="noConversion"/>
  </si>
  <si>
    <t>UPPER CHASSIS 99919224</t>
    <phoneticPr fontId="2" type="noConversion"/>
  </si>
  <si>
    <t>CROWN GEAR 99919226</t>
    <phoneticPr fontId="2" type="noConversion"/>
  </si>
  <si>
    <t>COUPLING 99919227</t>
    <phoneticPr fontId="2" type="noConversion"/>
  </si>
  <si>
    <t>0.67GM</t>
    <phoneticPr fontId="2" type="noConversion"/>
  </si>
  <si>
    <t>0.689GM</t>
    <phoneticPr fontId="2" type="noConversion"/>
  </si>
  <si>
    <t>0.107GM</t>
    <phoneticPr fontId="2" type="noConversion"/>
  </si>
  <si>
    <t>币种</t>
    <phoneticPr fontId="2" type="noConversion"/>
  </si>
  <si>
    <t>Unit price</t>
    <phoneticPr fontId="2" type="noConversion"/>
  </si>
  <si>
    <t>Purchase currency</t>
    <phoneticPr fontId="2" type="noConversion"/>
  </si>
  <si>
    <t>单价</t>
    <phoneticPr fontId="2" type="noConversion"/>
  </si>
  <si>
    <t>MRS003900001</t>
    <phoneticPr fontId="2" type="noConversion"/>
  </si>
  <si>
    <t>MPC071100001</t>
    <phoneticPr fontId="2" type="noConversion"/>
  </si>
  <si>
    <t>IM</t>
    <phoneticPr fontId="2" type="noConversion"/>
  </si>
  <si>
    <t>RPD3152W1000</t>
    <phoneticPr fontId="2" type="noConversion"/>
  </si>
  <si>
    <t>RPC3150C0000</t>
    <phoneticPr fontId="2" type="noConversion"/>
  </si>
  <si>
    <t>Euro</t>
    <phoneticPr fontId="2" type="noConversion"/>
  </si>
  <si>
    <r>
      <t>MPS0548000</t>
    </r>
    <r>
      <rPr>
        <b/>
        <sz val="9"/>
        <rFont val="Arial"/>
        <family val="2"/>
      </rPr>
      <t>02</t>
    </r>
    <phoneticPr fontId="29" type="noConversion"/>
  </si>
  <si>
    <t>MISTLETOE ONE COLOR CARTON IPMS:96355818</t>
  </si>
  <si>
    <t>PINK GC SK CARTON IPMS#96435644</t>
  </si>
  <si>
    <t>TRANSPORT PLASTIC FILM</t>
  </si>
  <si>
    <t>TRANSPORT PLASTIC TRAY</t>
  </si>
  <si>
    <t>TRANSPORT SHOE BOX</t>
  </si>
  <si>
    <t>TRANSPORT SHOE BOX COVER</t>
  </si>
  <si>
    <t>TRANSPORT INSERT CARD</t>
  </si>
  <si>
    <t xml:space="preserve">EMPEROR </t>
  </si>
  <si>
    <t>PCD9691P0101</t>
  </si>
  <si>
    <t>PCD9692P0101</t>
  </si>
  <si>
    <t>ADDITIONAL CASE</t>
  </si>
  <si>
    <t>PSD4725P0101</t>
  </si>
  <si>
    <t>PSD4726P0101</t>
  </si>
  <si>
    <t>PSD4727P0101</t>
  </si>
  <si>
    <t>PSD4728P0101</t>
  </si>
  <si>
    <t>PARTITION CARD1</t>
  </si>
  <si>
    <t>PARTITION CARD2</t>
  </si>
  <si>
    <t>ROUND PARTITION CARD</t>
  </si>
  <si>
    <t>松林</t>
    <phoneticPr fontId="2" type="noConversion"/>
  </si>
  <si>
    <t>WINDOW BOX</t>
  </si>
  <si>
    <t>EMPEROR 0DRT0000006J 包材</t>
    <phoneticPr fontId="2" type="noConversion"/>
  </si>
  <si>
    <t>MISTLETOE SHIPPER IPMS:96355824</t>
  </si>
  <si>
    <t>OUTER CASE GCAS#96496153</t>
  </si>
  <si>
    <t>TRANSPORT POLYBAG</t>
  </si>
  <si>
    <t>PC</t>
    <phoneticPr fontId="2" type="noConversion"/>
  </si>
  <si>
    <t xml:space="preserve">Supersonic </t>
    <phoneticPr fontId="2" type="noConversion"/>
  </si>
  <si>
    <t>Aladdin 28U/32U</t>
    <phoneticPr fontId="2" type="noConversion"/>
  </si>
  <si>
    <t>EMA005000001</t>
  </si>
  <si>
    <t>PEAK MOTOR PF-130SV-2460-36C</t>
  </si>
  <si>
    <t>Supersonic 24/U28U/32U</t>
    <phoneticPr fontId="2" type="noConversion"/>
  </si>
  <si>
    <t>EMA004700001</t>
    <phoneticPr fontId="2" type="noConversion"/>
  </si>
  <si>
    <r>
      <t xml:space="preserve">Unit Price </t>
    </r>
    <r>
      <rPr>
        <b/>
        <sz val="8"/>
        <rFont val="宋体"/>
        <family val="3"/>
        <charset val="134"/>
      </rPr>
      <t/>
    </r>
    <phoneticPr fontId="2" type="noConversion"/>
  </si>
  <si>
    <t>Supersonic38U</t>
    <phoneticPr fontId="2" type="noConversion"/>
  </si>
  <si>
    <t>Supersonic46C</t>
    <phoneticPr fontId="2" type="noConversion"/>
  </si>
  <si>
    <t>ALADDIN NA SK COLOR CARTON IPMS#96463792</t>
  </si>
  <si>
    <t xml:space="preserve"> SEAN RF CARTON IPMS#96211960 W/TAG410EP</t>
  </si>
  <si>
    <t>CARTON IPMS:96646037</t>
  </si>
  <si>
    <t>Megsonic 34H</t>
    <phoneticPr fontId="2" type="noConversion"/>
  </si>
  <si>
    <t>Rainbow 43u</t>
    <phoneticPr fontId="2" type="noConversion"/>
  </si>
  <si>
    <t>PINK SHIPPER IPMS#96515955</t>
  </si>
  <si>
    <t>SHIPPER IPMS :96410689</t>
  </si>
  <si>
    <t>0DFL0000046C</t>
    <phoneticPr fontId="2" type="noConversion"/>
  </si>
  <si>
    <t>稳丰</t>
    <phoneticPr fontId="2" type="noConversion"/>
  </si>
  <si>
    <t>BLISTER CARD 96191315</t>
  </si>
  <si>
    <t>BLISTER CARD 96234196</t>
  </si>
  <si>
    <t>BLISTER CARD 96243866</t>
  </si>
  <si>
    <t>PMD0309P0101</t>
    <phoneticPr fontId="2" type="noConversion"/>
  </si>
  <si>
    <t>OLAY PROF PROX EXF RENEW CLNSR99489274</t>
    <phoneticPr fontId="2" type="noConversion"/>
  </si>
  <si>
    <r>
      <t xml:space="preserve">POLISHING CRYSTAL CLEANSER 20G </t>
    </r>
    <r>
      <rPr>
        <sz val="8"/>
        <rFont val="宋体"/>
        <family val="3"/>
        <charset val="134"/>
      </rPr>
      <t>（内销）</t>
    </r>
    <phoneticPr fontId="2" type="noConversion"/>
  </si>
  <si>
    <r>
      <t xml:space="preserve">POLISHING CRYSTAL CLEANSER 20G </t>
    </r>
    <r>
      <rPr>
        <sz val="8"/>
        <rFont val="宋体"/>
        <family val="3"/>
        <charset val="134"/>
      </rPr>
      <t>（外销）</t>
    </r>
    <phoneticPr fontId="2" type="noConversion"/>
  </si>
  <si>
    <r>
      <t xml:space="preserve">POLISHING CRYSTAL CLEANSER 50G </t>
    </r>
    <r>
      <rPr>
        <sz val="8"/>
        <rFont val="宋体"/>
        <family val="3"/>
        <charset val="134"/>
      </rPr>
      <t>（内销</t>
    </r>
    <r>
      <rPr>
        <sz val="8"/>
        <rFont val="Arial"/>
        <family val="2"/>
      </rPr>
      <t>)</t>
    </r>
    <phoneticPr fontId="2" type="noConversion"/>
  </si>
  <si>
    <r>
      <t xml:space="preserve">POLISHING CRYSTAL CLEANSER 50G </t>
    </r>
    <r>
      <rPr>
        <sz val="8"/>
        <rFont val="宋体"/>
        <family val="3"/>
        <charset val="134"/>
      </rPr>
      <t>（外销</t>
    </r>
    <r>
      <rPr>
        <sz val="8"/>
        <rFont val="Arial"/>
        <family val="2"/>
      </rPr>
      <t>)</t>
    </r>
    <phoneticPr fontId="2" type="noConversion"/>
  </si>
  <si>
    <t>MEGASONIC 20ML CLEANSER GCAS#98849588</t>
    <phoneticPr fontId="2" type="noConversion"/>
  </si>
  <si>
    <t xml:space="preserve">Supersonic </t>
    <phoneticPr fontId="2" type="noConversion"/>
  </si>
  <si>
    <t>PCBA</t>
    <phoneticPr fontId="2" type="noConversion"/>
  </si>
  <si>
    <t>L1.25mmx 0.25mm NICKEL SILVER WIRE</t>
    <phoneticPr fontId="2" type="noConversion"/>
  </si>
  <si>
    <t>MWN00630000</t>
    <phoneticPr fontId="2" type="noConversion"/>
  </si>
  <si>
    <t>BERKENHOFF GmbH</t>
    <phoneticPr fontId="2" type="noConversion"/>
  </si>
  <si>
    <r>
      <t>RMB</t>
    </r>
    <r>
      <rPr>
        <sz val="11"/>
        <color indexed="10"/>
        <rFont val="宋体"/>
        <family val="3"/>
        <charset val="134"/>
      </rPr>
      <t>含</t>
    </r>
    <r>
      <rPr>
        <sz val="11"/>
        <color indexed="10"/>
        <rFont val="Arial"/>
        <family val="2"/>
      </rPr>
      <t>17% VAT</t>
    </r>
  </si>
  <si>
    <t>海天</t>
    <phoneticPr fontId="2" type="noConversion"/>
  </si>
  <si>
    <t>HKD 0.075/PC</t>
    <phoneticPr fontId="29" type="noConversion"/>
  </si>
  <si>
    <t>HKD 0.23/PC</t>
    <phoneticPr fontId="29" type="noConversion"/>
  </si>
  <si>
    <t>HKD 0.06/PC</t>
    <phoneticPr fontId="29" type="noConversion"/>
  </si>
  <si>
    <t>HKD 0.125/PC</t>
    <phoneticPr fontId="29" type="noConversion"/>
  </si>
  <si>
    <t>HKD 0.05/PC</t>
    <phoneticPr fontId="29" type="noConversion"/>
  </si>
  <si>
    <t>Other</t>
    <phoneticPr fontId="2" type="noConversion"/>
  </si>
  <si>
    <t>GREASE FDA GRADE EUBO 352-1</t>
    <phoneticPr fontId="2" type="noConversion"/>
  </si>
  <si>
    <t>GM</t>
    <phoneticPr fontId="2" type="noConversion"/>
  </si>
  <si>
    <t>HSX01450000</t>
    <phoneticPr fontId="2" type="noConversion"/>
  </si>
  <si>
    <t>优宝惠</t>
    <phoneticPr fontId="2" type="noConversion"/>
  </si>
  <si>
    <t>EUBO N98 CONTACT GREASE</t>
    <phoneticPr fontId="2" type="noConversion"/>
  </si>
  <si>
    <t>HSX02100000</t>
    <phoneticPr fontId="2" type="noConversion"/>
  </si>
  <si>
    <t>SEALING SOLVENT</t>
    <phoneticPr fontId="2" type="noConversion"/>
  </si>
  <si>
    <t>ML</t>
    <phoneticPr fontId="2" type="noConversion"/>
  </si>
  <si>
    <t>HGX00410000</t>
    <phoneticPr fontId="2" type="noConversion"/>
  </si>
  <si>
    <t>可丽涂</t>
    <phoneticPr fontId="2" type="noConversion"/>
  </si>
  <si>
    <t>PE FILM 160X70MM</t>
    <phoneticPr fontId="2" type="noConversion"/>
  </si>
  <si>
    <t>RL</t>
    <phoneticPr fontId="2" type="noConversion"/>
  </si>
  <si>
    <t>PPD1539P0101</t>
    <phoneticPr fontId="2" type="noConversion"/>
  </si>
  <si>
    <t>中永发</t>
    <phoneticPr fontId="2" type="noConversion"/>
  </si>
  <si>
    <t>TRANSPARENT TAPE 500M</t>
    <phoneticPr fontId="2" type="noConversion"/>
  </si>
  <si>
    <t>PAD0075P010</t>
    <phoneticPr fontId="2" type="noConversion"/>
  </si>
  <si>
    <t>SHELF READY TRAY 96389705</t>
  </si>
  <si>
    <t>OUTER CASE IPS 96732975</t>
  </si>
  <si>
    <t>OUTER CARTON  IPMS#96499320</t>
  </si>
  <si>
    <t>SHIPPER IPMS :96688265</t>
  </si>
  <si>
    <t>OUTER CASE 96576176</t>
  </si>
  <si>
    <t>OUTER CASE 96787348</t>
  </si>
  <si>
    <t>BLISTER BACKING CARD MN 96356682</t>
  </si>
  <si>
    <t>BLISTER BACKING CARD CEEMEA 96389702</t>
  </si>
  <si>
    <t>BLISTER FOR TWICE FACIAL REFILL</t>
  </si>
  <si>
    <t>0DFL000029U</t>
    <phoneticPr fontId="2" type="noConversion"/>
  </si>
  <si>
    <t>0DFL0000050E</t>
    <phoneticPr fontId="2" type="noConversion"/>
  </si>
  <si>
    <t>0DFL0000042C/41C</t>
    <phoneticPr fontId="2" type="noConversion"/>
  </si>
  <si>
    <t>ROUND LABEL 26MM 40081938</t>
  </si>
  <si>
    <t>PLD0001P011</t>
    <phoneticPr fontId="2" type="noConversion"/>
  </si>
  <si>
    <t>佰瑞兴</t>
    <phoneticPr fontId="2" type="noConversion"/>
  </si>
  <si>
    <t>0DFL0000043U</t>
    <phoneticPr fontId="2" type="noConversion"/>
  </si>
  <si>
    <t>2013.10.21</t>
    <phoneticPr fontId="2" type="noConversion"/>
  </si>
  <si>
    <t>0DFL0000054C</t>
    <phoneticPr fontId="2" type="noConversion"/>
  </si>
  <si>
    <t>0DFL0000051E</t>
    <phoneticPr fontId="2" type="noConversion"/>
  </si>
  <si>
    <t>0DBL0000006E</t>
    <phoneticPr fontId="2" type="noConversion"/>
  </si>
  <si>
    <t>0DBL0000009E</t>
    <phoneticPr fontId="2" type="noConversion"/>
  </si>
  <si>
    <t>0DBL0000008E</t>
    <phoneticPr fontId="2" type="noConversion"/>
  </si>
  <si>
    <t>Polynesia</t>
    <phoneticPr fontId="2" type="noConversion"/>
  </si>
  <si>
    <r>
      <t>Botox</t>
    </r>
    <r>
      <rPr>
        <b/>
        <i/>
        <sz val="11"/>
        <color indexed="10"/>
        <rFont val="宋体"/>
        <family val="3"/>
        <charset val="134"/>
      </rPr>
      <t>中已取消此款物料</t>
    </r>
    <phoneticPr fontId="2" type="noConversion"/>
  </si>
  <si>
    <t>以下外发供应商已经取消</t>
    <phoneticPr fontId="2" type="noConversion"/>
  </si>
  <si>
    <r>
      <t>OLAY PROX 20ML CLEANSER IPS#92241754(</t>
    </r>
    <r>
      <rPr>
        <sz val="8"/>
        <rFont val="宋体"/>
        <family val="3"/>
        <charset val="134"/>
      </rPr>
      <t>内销）</t>
    </r>
    <phoneticPr fontId="2" type="noConversion"/>
  </si>
  <si>
    <r>
      <t xml:space="preserve">WHITENING CLEANSER 20G </t>
    </r>
    <r>
      <rPr>
        <sz val="8"/>
        <rFont val="宋体"/>
        <family val="3"/>
        <charset val="134"/>
      </rPr>
      <t>（内销）</t>
    </r>
    <phoneticPr fontId="2" type="noConversion"/>
  </si>
  <si>
    <r>
      <t>O0027(</t>
    </r>
    <r>
      <rPr>
        <sz val="9"/>
        <rFont val="宋体"/>
        <family val="3"/>
        <charset val="134"/>
      </rPr>
      <t>海天）</t>
    </r>
    <phoneticPr fontId="2" type="noConversion"/>
  </si>
  <si>
    <r>
      <t>C0008</t>
    </r>
    <r>
      <rPr>
        <sz val="9"/>
        <rFont val="宋体"/>
        <family val="3"/>
        <charset val="134"/>
      </rPr>
      <t>（精明）</t>
    </r>
    <phoneticPr fontId="2" type="noConversion"/>
  </si>
  <si>
    <r>
      <t>K9087(</t>
    </r>
    <r>
      <rPr>
        <sz val="9"/>
        <rFont val="宋体"/>
        <family val="3"/>
        <charset val="134"/>
      </rPr>
      <t>钧达）</t>
    </r>
    <phoneticPr fontId="2" type="noConversion"/>
  </si>
  <si>
    <r>
      <t>Z9069(</t>
    </r>
    <r>
      <rPr>
        <sz val="9"/>
        <rFont val="宋体"/>
        <family val="3"/>
        <charset val="134"/>
      </rPr>
      <t>磁珠）</t>
    </r>
    <phoneticPr fontId="2" type="noConversion"/>
  </si>
  <si>
    <r>
      <t>RMB(</t>
    </r>
    <r>
      <rPr>
        <sz val="9"/>
        <rFont val="宋体"/>
        <family val="3"/>
        <charset val="134"/>
      </rPr>
      <t>含</t>
    </r>
    <r>
      <rPr>
        <sz val="9"/>
        <rFont val="Arial"/>
        <family val="2"/>
      </rPr>
      <t>17%VAT)</t>
    </r>
    <phoneticPr fontId="2" type="noConversion"/>
  </si>
  <si>
    <r>
      <t>RPC3145W</t>
    </r>
    <r>
      <rPr>
        <sz val="9"/>
        <color indexed="10"/>
        <rFont val="Arial"/>
        <family val="2"/>
      </rPr>
      <t>1</t>
    </r>
    <r>
      <rPr>
        <sz val="9"/>
        <rFont val="Arial"/>
        <family val="2"/>
      </rPr>
      <t>000</t>
    </r>
    <phoneticPr fontId="2" type="noConversion"/>
  </si>
  <si>
    <r>
      <t>RPC3148W</t>
    </r>
    <r>
      <rPr>
        <sz val="9"/>
        <color indexed="10"/>
        <rFont val="Arial"/>
        <family val="2"/>
      </rPr>
      <t>1</t>
    </r>
    <r>
      <rPr>
        <sz val="9"/>
        <rFont val="Arial"/>
        <family val="2"/>
      </rPr>
      <t>000</t>
    </r>
    <phoneticPr fontId="2" type="noConversion"/>
  </si>
  <si>
    <r>
      <t>RPC3149W1</t>
    </r>
    <r>
      <rPr>
        <sz val="9"/>
        <rFont val="Arial"/>
        <family val="2"/>
      </rPr>
      <t>000</t>
    </r>
    <phoneticPr fontId="2" type="noConversion"/>
  </si>
  <si>
    <r>
      <t>R</t>
    </r>
    <r>
      <rPr>
        <sz val="9"/>
        <color indexed="10"/>
        <rFont val="Arial"/>
        <family val="2"/>
      </rPr>
      <t>B</t>
    </r>
    <r>
      <rPr>
        <sz val="9"/>
        <rFont val="Arial"/>
        <family val="2"/>
      </rPr>
      <t>D3156W1000</t>
    </r>
    <phoneticPr fontId="2" type="noConversion"/>
  </si>
  <si>
    <r>
      <t>RPD3151</t>
    </r>
    <r>
      <rPr>
        <sz val="9"/>
        <color indexed="10"/>
        <rFont val="Arial"/>
        <family val="2"/>
      </rPr>
      <t>W1</t>
    </r>
    <r>
      <rPr>
        <sz val="9"/>
        <rFont val="Arial"/>
        <family val="2"/>
      </rPr>
      <t>000</t>
    </r>
    <phoneticPr fontId="2" type="noConversion"/>
  </si>
  <si>
    <r>
      <t>RPC3147W</t>
    </r>
    <r>
      <rPr>
        <sz val="9"/>
        <color indexed="10"/>
        <rFont val="Arial"/>
        <family val="2"/>
      </rPr>
      <t>1</t>
    </r>
    <r>
      <rPr>
        <sz val="9"/>
        <rFont val="Arial"/>
        <family val="2"/>
      </rPr>
      <t>000</t>
    </r>
    <phoneticPr fontId="2" type="noConversion"/>
  </si>
  <si>
    <t>PPD1687P0101</t>
    <phoneticPr fontId="2" type="noConversion"/>
  </si>
  <si>
    <t>PPD1686P0101</t>
    <phoneticPr fontId="2" type="noConversion"/>
  </si>
  <si>
    <t>PPD1704P0101</t>
    <phoneticPr fontId="2" type="noConversion"/>
  </si>
  <si>
    <t>PPD1739P0101</t>
    <phoneticPr fontId="2" type="noConversion"/>
  </si>
  <si>
    <t>PPD1740P0101</t>
    <phoneticPr fontId="2" type="noConversion"/>
  </si>
  <si>
    <t>PPD1538P0101</t>
    <phoneticPr fontId="2" type="noConversion"/>
  </si>
  <si>
    <t>PPD1571P0101</t>
    <phoneticPr fontId="2" type="noConversion"/>
  </si>
  <si>
    <t>PPD1574P0101</t>
    <phoneticPr fontId="2" type="noConversion"/>
  </si>
  <si>
    <t>PRD0428P0101</t>
    <phoneticPr fontId="2" type="noConversion"/>
  </si>
  <si>
    <t>PRD0429P0101</t>
    <phoneticPr fontId="2" type="noConversion"/>
  </si>
  <si>
    <t>PRD0392P010</t>
    <phoneticPr fontId="2" type="noConversion"/>
  </si>
  <si>
    <t>PRD0393P0101</t>
    <phoneticPr fontId="2" type="noConversion"/>
  </si>
  <si>
    <t>PRD0531P0101</t>
    <phoneticPr fontId="2" type="noConversion"/>
  </si>
  <si>
    <t>PRD0538P0101</t>
    <phoneticPr fontId="2" type="noConversion"/>
  </si>
  <si>
    <t>PRD0539P0101</t>
    <phoneticPr fontId="2" type="noConversion"/>
  </si>
  <si>
    <t>PBD1043P0101</t>
    <phoneticPr fontId="2" type="noConversion"/>
  </si>
  <si>
    <t>PBD1092P0101</t>
    <phoneticPr fontId="2" type="noConversion"/>
  </si>
  <si>
    <t>PBD1157P0101</t>
    <phoneticPr fontId="2" type="noConversion"/>
  </si>
  <si>
    <t>PBD1187P0101</t>
    <phoneticPr fontId="2" type="noConversion"/>
  </si>
  <si>
    <t>PBD1161P0102</t>
    <phoneticPr fontId="2" type="noConversion"/>
  </si>
  <si>
    <t>PCD8357P0101</t>
    <phoneticPr fontId="2" type="noConversion"/>
  </si>
  <si>
    <t>PCD8521P0101</t>
    <phoneticPr fontId="2" type="noConversion"/>
  </si>
  <si>
    <t>PSD4275P0101</t>
    <phoneticPr fontId="2" type="noConversion"/>
  </si>
  <si>
    <t>PCD8334P010</t>
    <phoneticPr fontId="2" type="noConversion"/>
  </si>
  <si>
    <t>PCD8347P0101</t>
    <phoneticPr fontId="2" type="noConversion"/>
  </si>
  <si>
    <t>PCD9551P0101</t>
    <phoneticPr fontId="2" type="noConversion"/>
  </si>
  <si>
    <t>Supersonic11U</t>
    <phoneticPr fontId="2" type="noConversion"/>
  </si>
  <si>
    <t>PCD9834P0101</t>
    <phoneticPr fontId="2" type="noConversion"/>
  </si>
  <si>
    <t>PCD8985P0101</t>
    <phoneticPr fontId="2" type="noConversion"/>
  </si>
  <si>
    <t>PCD9454P0101</t>
    <phoneticPr fontId="2" type="noConversion"/>
  </si>
  <si>
    <t>PCD9695P0101</t>
    <phoneticPr fontId="2" type="noConversion"/>
  </si>
  <si>
    <t>PCD9697P0101</t>
    <phoneticPr fontId="2" type="noConversion"/>
  </si>
  <si>
    <t>PCD9884P0101</t>
    <phoneticPr fontId="2" type="noConversion"/>
  </si>
  <si>
    <t>PCD9900P0101</t>
    <phoneticPr fontId="2" type="noConversion"/>
  </si>
  <si>
    <t>PMD0316P0101</t>
    <phoneticPr fontId="2" type="noConversion"/>
  </si>
  <si>
    <t>PCD9698P0102</t>
    <phoneticPr fontId="2" type="noConversion"/>
  </si>
  <si>
    <t>PBD1227P0101</t>
    <phoneticPr fontId="2" type="noConversion"/>
  </si>
  <si>
    <t>PDD3081P0101</t>
    <phoneticPr fontId="2" type="noConversion"/>
  </si>
  <si>
    <t>PDD3082P0101</t>
    <phoneticPr fontId="2" type="noConversion"/>
  </si>
  <si>
    <t>PDD3083P0101</t>
    <phoneticPr fontId="2" type="noConversion"/>
  </si>
  <si>
    <t>PDD3193P0101</t>
    <phoneticPr fontId="2" type="noConversion"/>
  </si>
  <si>
    <t>PDD3194P0101</t>
    <phoneticPr fontId="2" type="noConversion"/>
  </si>
  <si>
    <t>PRD0574P0101</t>
    <phoneticPr fontId="2" type="noConversion"/>
  </si>
  <si>
    <t>PC</t>
    <phoneticPr fontId="2" type="noConversion"/>
  </si>
  <si>
    <t>有余</t>
    <phoneticPr fontId="2" type="noConversion"/>
  </si>
  <si>
    <t>PRD0552P0101</t>
    <phoneticPr fontId="2" type="noConversion"/>
  </si>
  <si>
    <t>松林</t>
    <phoneticPr fontId="2" type="noConversion"/>
  </si>
  <si>
    <t>PBD1089P0102</t>
    <phoneticPr fontId="2" type="noConversion"/>
  </si>
  <si>
    <t>新兴</t>
    <phoneticPr fontId="2" type="noConversion"/>
  </si>
  <si>
    <t>Bella 2E/3E/4E/5E/6E/7E/8E/9E</t>
    <phoneticPr fontId="2" type="noConversion"/>
  </si>
  <si>
    <t>PLD6963P0101</t>
    <phoneticPr fontId="2" type="noConversion"/>
  </si>
  <si>
    <t>B9066</t>
    <phoneticPr fontId="2" type="noConversion"/>
  </si>
  <si>
    <r>
      <t>RMB(</t>
    </r>
    <r>
      <rPr>
        <sz val="9"/>
        <rFont val="宋体"/>
        <family val="3"/>
        <charset val="134"/>
      </rPr>
      <t>含</t>
    </r>
    <r>
      <rPr>
        <sz val="9"/>
        <rFont val="Arial"/>
        <family val="2"/>
      </rPr>
      <t>17%VAT)</t>
    </r>
    <phoneticPr fontId="2" type="noConversion"/>
  </si>
  <si>
    <t>PLD6967P0101</t>
    <phoneticPr fontId="2" type="noConversion"/>
  </si>
  <si>
    <t>Bella 3E</t>
    <phoneticPr fontId="2" type="noConversion"/>
  </si>
  <si>
    <t>PRD0526P0101</t>
    <phoneticPr fontId="2" type="noConversion"/>
  </si>
  <si>
    <t>C0127</t>
    <phoneticPr fontId="2" type="noConversion"/>
  </si>
  <si>
    <t>HKD</t>
    <phoneticPr fontId="2" type="noConversion"/>
  </si>
  <si>
    <t>PRD0527P0101</t>
    <phoneticPr fontId="2" type="noConversion"/>
  </si>
  <si>
    <t>Bella 7E/8E/9E</t>
    <phoneticPr fontId="2" type="noConversion"/>
  </si>
  <si>
    <t>PRD0528P0101</t>
    <phoneticPr fontId="2" type="noConversion"/>
  </si>
  <si>
    <t>H0063</t>
    <phoneticPr fontId="2" type="noConversion"/>
  </si>
  <si>
    <t>RL</t>
    <phoneticPr fontId="2" type="noConversion"/>
  </si>
  <si>
    <t>PPD1688P0101</t>
    <phoneticPr fontId="2" type="noConversion"/>
  </si>
  <si>
    <t>Q9025</t>
    <phoneticPr fontId="2" type="noConversion"/>
  </si>
  <si>
    <t>PBD1008P0101</t>
    <phoneticPr fontId="2" type="noConversion"/>
  </si>
  <si>
    <t>S0019</t>
    <phoneticPr fontId="2" type="noConversion"/>
  </si>
  <si>
    <t>Bella 8E</t>
    <phoneticPr fontId="2" type="noConversion"/>
  </si>
  <si>
    <t>PDD2992P0101</t>
    <phoneticPr fontId="2" type="noConversion"/>
  </si>
  <si>
    <t>Bella 6E/7E</t>
    <phoneticPr fontId="2" type="noConversion"/>
  </si>
  <si>
    <t>PDD3001P0101</t>
    <phoneticPr fontId="2" type="noConversion"/>
  </si>
  <si>
    <t>Bella 5E</t>
    <phoneticPr fontId="2" type="noConversion"/>
  </si>
  <si>
    <t>PPD1684P0101</t>
    <phoneticPr fontId="2" type="noConversion"/>
  </si>
  <si>
    <t>PCD9434P0101</t>
    <phoneticPr fontId="2" type="noConversion"/>
  </si>
  <si>
    <t>Y9039</t>
    <phoneticPr fontId="2" type="noConversion"/>
  </si>
  <si>
    <t>Bella 4E</t>
    <phoneticPr fontId="2" type="noConversion"/>
  </si>
  <si>
    <t>PCD9435P0101</t>
    <phoneticPr fontId="2" type="noConversion"/>
  </si>
  <si>
    <t>PCD9436P0101</t>
    <phoneticPr fontId="2" type="noConversion"/>
  </si>
  <si>
    <t>PCD9438P0101</t>
    <phoneticPr fontId="2" type="noConversion"/>
  </si>
  <si>
    <t>Bella 2E/6E</t>
    <phoneticPr fontId="2" type="noConversion"/>
  </si>
  <si>
    <t>PCD9439P0101</t>
    <phoneticPr fontId="2" type="noConversion"/>
  </si>
  <si>
    <t>PCD9440P0101</t>
    <phoneticPr fontId="2" type="noConversion"/>
  </si>
  <si>
    <t>PCD9487P0101</t>
    <phoneticPr fontId="2" type="noConversion"/>
  </si>
  <si>
    <t>PSD4636P0101</t>
    <phoneticPr fontId="2" type="noConversion"/>
  </si>
  <si>
    <t>PSD4637P0101</t>
    <phoneticPr fontId="2" type="noConversion"/>
  </si>
  <si>
    <t>PSD4638P0101</t>
    <phoneticPr fontId="2" type="noConversion"/>
  </si>
  <si>
    <t>PSD4639P0101</t>
    <phoneticPr fontId="2" type="noConversion"/>
  </si>
  <si>
    <t>PSD4640P0101</t>
    <phoneticPr fontId="2" type="noConversion"/>
  </si>
  <si>
    <t>PSD4641P0101</t>
    <phoneticPr fontId="2" type="noConversion"/>
  </si>
  <si>
    <t>PSD4642P0101</t>
    <phoneticPr fontId="2" type="noConversion"/>
  </si>
  <si>
    <t>PSD4659P0101</t>
    <phoneticPr fontId="2" type="noConversion"/>
  </si>
  <si>
    <t>PDD3081P0101</t>
    <phoneticPr fontId="2" type="noConversion"/>
  </si>
  <si>
    <t>Bella 9E</t>
    <phoneticPr fontId="2" type="noConversion"/>
  </si>
  <si>
    <t>PDD3082P0101</t>
    <phoneticPr fontId="2" type="noConversion"/>
  </si>
  <si>
    <t>Bella 2E/8E</t>
    <phoneticPr fontId="2" type="noConversion"/>
  </si>
  <si>
    <t>PDD3083P0101</t>
    <phoneticPr fontId="2" type="noConversion"/>
  </si>
  <si>
    <t>PRD0584P0102</t>
    <phoneticPr fontId="2" type="noConversion"/>
  </si>
  <si>
    <t>PC</t>
    <phoneticPr fontId="2" type="noConversion"/>
  </si>
  <si>
    <t>0DFL0000061A</t>
    <phoneticPr fontId="2" type="noConversion"/>
  </si>
  <si>
    <t>PCDA261P0101</t>
    <phoneticPr fontId="2" type="noConversion"/>
  </si>
  <si>
    <t>0DFL0000062A</t>
    <phoneticPr fontId="2" type="noConversion"/>
  </si>
  <si>
    <t>PCDA262P0101</t>
    <phoneticPr fontId="2" type="noConversion"/>
  </si>
  <si>
    <t>PCB7344P011</t>
    <phoneticPr fontId="2" type="noConversion"/>
  </si>
  <si>
    <t>N/A</t>
    <phoneticPr fontId="2" type="noConversion"/>
  </si>
  <si>
    <t>2012.11.09</t>
    <phoneticPr fontId="2" type="noConversion"/>
  </si>
  <si>
    <t>HWX004700000</t>
    <phoneticPr fontId="2" type="noConversion"/>
  </si>
  <si>
    <t>2014.07.18</t>
    <phoneticPr fontId="2" type="noConversion"/>
  </si>
  <si>
    <t>2013.06.10</t>
    <phoneticPr fontId="2" type="noConversion"/>
  </si>
  <si>
    <t>2014.08.22</t>
    <phoneticPr fontId="2" type="noConversion"/>
  </si>
  <si>
    <t>2012.12.11</t>
    <phoneticPr fontId="2" type="noConversion"/>
  </si>
  <si>
    <t>HWX004800000</t>
    <phoneticPr fontId="2" type="noConversion"/>
  </si>
  <si>
    <t>2014.07.28</t>
    <phoneticPr fontId="2" type="noConversion"/>
  </si>
  <si>
    <t>HWX004900000</t>
    <phoneticPr fontId="2" type="noConversion"/>
  </si>
  <si>
    <t>2013.12.24</t>
    <phoneticPr fontId="2" type="noConversion"/>
  </si>
  <si>
    <t>HWX005500000</t>
    <phoneticPr fontId="2" type="noConversion"/>
  </si>
  <si>
    <t>EBP00270001</t>
    <phoneticPr fontId="2" type="noConversion"/>
  </si>
  <si>
    <t>0DFL0000064E/79E/80E/81E/82E</t>
    <phoneticPr fontId="2" type="noConversion"/>
  </si>
  <si>
    <t>SHELF READY TRAY 96977407</t>
  </si>
  <si>
    <t>PBD1345P0101</t>
    <phoneticPr fontId="2" type="noConversion"/>
  </si>
  <si>
    <t>2014.10.10</t>
  </si>
  <si>
    <t>0DFL0000071E</t>
    <phoneticPr fontId="2" type="noConversion"/>
  </si>
  <si>
    <t>SALESBOX CEEMEA 97040270</t>
  </si>
  <si>
    <t>PBD1346P0101</t>
    <phoneticPr fontId="2" type="noConversion"/>
  </si>
  <si>
    <t>2014.11.03</t>
  </si>
  <si>
    <t>0DFL0000072E/74E</t>
    <phoneticPr fontId="2" type="noConversion"/>
  </si>
  <si>
    <t>SALES BOX JP 97040271</t>
  </si>
  <si>
    <t>PBD1348P0101</t>
    <phoneticPr fontId="2" type="noConversion"/>
  </si>
  <si>
    <t>0DFL0000070E</t>
    <phoneticPr fontId="2" type="noConversion"/>
  </si>
  <si>
    <t>SALESBOX MN 97040267</t>
  </si>
  <si>
    <t>PBD1349P0101</t>
    <phoneticPr fontId="2" type="noConversion"/>
  </si>
  <si>
    <t>0DFL0000058E/59E/60E/63E/65E/66E/67E/68E/69E/75E/76E/77E/78E/83E</t>
    <phoneticPr fontId="2" type="noConversion"/>
  </si>
  <si>
    <t>SHELF READY TRAY 97193879</t>
  </si>
  <si>
    <t>PBD1374P0101</t>
    <phoneticPr fontId="2" type="noConversion"/>
  </si>
  <si>
    <t>0DFL0000077U</t>
    <phoneticPr fontId="2" type="noConversion"/>
  </si>
  <si>
    <t>SAM CLUB US 16CT CARTON 97143756</t>
  </si>
  <si>
    <t>PBD1375P0101</t>
    <phoneticPr fontId="2" type="noConversion"/>
  </si>
  <si>
    <t>SHELF READY COVER 96998250</t>
  </si>
  <si>
    <t>PCDA343P0101</t>
    <phoneticPr fontId="2" type="noConversion"/>
  </si>
  <si>
    <t>2014.10.08</t>
  </si>
  <si>
    <t>SHELF READY OUTER CASE 96977406</t>
  </si>
  <si>
    <t>PCDA344P0101</t>
    <phoneticPr fontId="2" type="noConversion"/>
  </si>
  <si>
    <t>0DFL0000070E/71E/72E/73E/74E</t>
    <phoneticPr fontId="2" type="noConversion"/>
  </si>
  <si>
    <t>CASE MIX BOX</t>
  </si>
  <si>
    <t>PCDA345P0101</t>
    <phoneticPr fontId="2" type="noConversion"/>
  </si>
  <si>
    <t>0DFL0000053E</t>
    <phoneticPr fontId="2" type="noConversion"/>
  </si>
  <si>
    <t>BLISTER BACKING CARD CEEMEA 97028505</t>
  </si>
  <si>
    <t>PDD3192P0102</t>
    <phoneticPr fontId="2" type="noConversion"/>
  </si>
  <si>
    <t>0DFL0000063E</t>
    <phoneticPr fontId="2" type="noConversion"/>
  </si>
  <si>
    <t>BLISTER BACKING CARD MN 96977394</t>
  </si>
  <si>
    <t>PDD3313P0101</t>
    <phoneticPr fontId="2" type="noConversion"/>
  </si>
  <si>
    <t>2014.10.27</t>
  </si>
  <si>
    <t>0DFL0000064E</t>
    <phoneticPr fontId="2" type="noConversion"/>
  </si>
  <si>
    <t>BLISTER BACKING CARD MN 96977393</t>
  </si>
  <si>
    <t>PDD3314P0101</t>
    <phoneticPr fontId="2" type="noConversion"/>
  </si>
  <si>
    <t>0DFL0000075E</t>
    <phoneticPr fontId="2" type="noConversion"/>
  </si>
  <si>
    <t>BLISTER BACKING CARD CEEMEA 96977397</t>
  </si>
  <si>
    <t>PDD3315P0101</t>
    <phoneticPr fontId="2" type="noConversion"/>
  </si>
  <si>
    <t>2014.11.04</t>
  </si>
  <si>
    <t>0DFL0000077E</t>
    <phoneticPr fontId="2" type="noConversion"/>
  </si>
  <si>
    <t>BLISTER BACKING CARD JP 96977399</t>
  </si>
  <si>
    <t>PDD3316P0101</t>
    <phoneticPr fontId="2" type="noConversion"/>
  </si>
  <si>
    <t>0DFL0000079E</t>
    <phoneticPr fontId="2" type="noConversion"/>
  </si>
  <si>
    <t>BLISTER BACKING CARD CEEMEA 96977400</t>
  </si>
  <si>
    <t>PDD3319P0101</t>
    <phoneticPr fontId="2" type="noConversion"/>
  </si>
  <si>
    <t>0DFL0000081E</t>
    <phoneticPr fontId="2" type="noConversion"/>
  </si>
  <si>
    <t>BLISTER BACKING CARD JP 96977401</t>
  </si>
  <si>
    <t>PDD3321P0101</t>
    <phoneticPr fontId="2" type="noConversion"/>
  </si>
  <si>
    <t>0DFL0000066E</t>
    <phoneticPr fontId="2" type="noConversion"/>
  </si>
  <si>
    <t>BLISTER BACKING CARD CEEMEA 96977395</t>
  </si>
  <si>
    <t>PDD3323P0101</t>
    <phoneticPr fontId="2" type="noConversion"/>
  </si>
  <si>
    <t>0DFL0000067E</t>
    <phoneticPr fontId="2" type="noConversion"/>
  </si>
  <si>
    <t>BLISTER BACKING CARD JP 96977396</t>
  </si>
  <si>
    <t>PDD3325P0101</t>
    <phoneticPr fontId="2" type="noConversion"/>
  </si>
  <si>
    <t>0DFL0000065E</t>
    <phoneticPr fontId="2" type="noConversion"/>
  </si>
  <si>
    <t>BLISTER BACKING CARD MN 96961136</t>
  </si>
  <si>
    <t>PDD3326P0101</t>
    <phoneticPr fontId="2" type="noConversion"/>
  </si>
  <si>
    <t>0DFL0000083E</t>
    <phoneticPr fontId="2" type="noConversion"/>
  </si>
  <si>
    <t>BLISTER BACKING CARD NA 96911889</t>
  </si>
  <si>
    <t>PDD3359P0101</t>
    <phoneticPr fontId="2" type="noConversion"/>
  </si>
  <si>
    <t>2014.11.07</t>
  </si>
  <si>
    <t>PRD0596P0101</t>
    <phoneticPr fontId="2" type="noConversion"/>
  </si>
  <si>
    <t>BLISTER UPPER MIX BOX</t>
  </si>
  <si>
    <t>PRD0597P0101</t>
    <phoneticPr fontId="2" type="noConversion"/>
  </si>
  <si>
    <t>BLISTER LOWER MIX BOX</t>
  </si>
  <si>
    <t>PRD0598P0101</t>
    <phoneticPr fontId="2" type="noConversion"/>
  </si>
  <si>
    <t>0DFL0000065E/66E/67E/68E/69E</t>
    <phoneticPr fontId="2" type="noConversion"/>
  </si>
  <si>
    <t>BLISTER FOR TWICE FACIAL REFILL(92004365</t>
  </si>
  <si>
    <t>PRD0599P0101</t>
    <phoneticPr fontId="2" type="noConversion"/>
  </si>
  <si>
    <t>BLISTER INNER 80B 97174927</t>
  </si>
  <si>
    <t>PRD0600P0101</t>
    <phoneticPr fontId="2" type="noConversion"/>
  </si>
  <si>
    <t>BLISTER TRAY INNER</t>
  </si>
  <si>
    <t>PRD0607P0101</t>
    <phoneticPr fontId="2" type="noConversion"/>
  </si>
  <si>
    <t>2014.10.29</t>
  </si>
  <si>
    <t>CORRUGATED CARD 97174772</t>
  </si>
  <si>
    <t>PSD4871P0101</t>
    <phoneticPr fontId="2" type="noConversion"/>
  </si>
  <si>
    <t>0DFL0000025E/62A</t>
    <phoneticPr fontId="2" type="noConversion"/>
  </si>
  <si>
    <t>PPD1573P0101</t>
    <phoneticPr fontId="2" type="noConversion"/>
  </si>
  <si>
    <t>Supersonic 6U/7U/55U(等所有Device)</t>
    <phoneticPr fontId="2" type="noConversion"/>
  </si>
  <si>
    <r>
      <rPr>
        <sz val="8"/>
        <color indexed="10"/>
        <rFont val="宋体"/>
        <family val="3"/>
        <charset val="134"/>
      </rPr>
      <t>国际转有余尚未完成</t>
    </r>
    <r>
      <rPr>
        <sz val="8"/>
        <color indexed="10"/>
        <rFont val="Arial"/>
        <family val="2"/>
      </rPr>
      <t xml:space="preserve">CAF, </t>
    </r>
    <r>
      <rPr>
        <sz val="8"/>
        <color indexed="10"/>
        <rFont val="宋体"/>
        <family val="3"/>
        <charset val="134"/>
      </rPr>
      <t>目前未有有余价格</t>
    </r>
    <phoneticPr fontId="2" type="noConversion"/>
  </si>
  <si>
    <r>
      <t xml:space="preserve">WHITENING CLEANSER 20G </t>
    </r>
    <r>
      <rPr>
        <sz val="8"/>
        <rFont val="宋体"/>
        <family val="3"/>
        <charset val="134"/>
      </rPr>
      <t>（外销</t>
    </r>
    <r>
      <rPr>
        <sz val="8"/>
        <rFont val="Arial"/>
        <family val="2"/>
      </rPr>
      <t>)</t>
    </r>
    <phoneticPr fontId="2" type="noConversion"/>
  </si>
  <si>
    <t>2014.11.05</t>
  </si>
  <si>
    <t>COLOR CARTON IPMS#96787441</t>
  </si>
  <si>
    <t>COLOR CARTON IPMS#97237146</t>
  </si>
  <si>
    <t>COLOR CARTON IPMS#97097313</t>
  </si>
  <si>
    <t>SALES BOX  97072071</t>
  </si>
  <si>
    <t>THDOWN OUTERCASE</t>
  </si>
  <si>
    <t>BLISTER BACKING CARD NA 96911888</t>
  </si>
  <si>
    <t>BLISTER BACKING CARD NA 96998247</t>
  </si>
  <si>
    <t>BLISTER BACKING CARD NA 96998244</t>
  </si>
  <si>
    <t>BLISTER BACKING CARD NA 96998245</t>
  </si>
  <si>
    <t>2014.12.08</t>
  </si>
  <si>
    <t>2015.02.05</t>
  </si>
  <si>
    <t>2014.11.28</t>
  </si>
  <si>
    <t>HGX00500000</t>
  </si>
  <si>
    <t xml:space="preserve">LOCTITE 401 </t>
    <phoneticPr fontId="2" type="noConversion"/>
  </si>
  <si>
    <t>LOCTITE 4011 454G</t>
    <phoneticPr fontId="2" type="noConversion"/>
  </si>
  <si>
    <t>HGX00870000</t>
    <phoneticPr fontId="2" type="noConversion"/>
  </si>
  <si>
    <t>RMB 1404/454g</t>
    <phoneticPr fontId="29" type="noConversion"/>
  </si>
  <si>
    <t>欧瑞来普+VAT17%</t>
    <phoneticPr fontId="2" type="noConversion"/>
  </si>
  <si>
    <t>RMB 3.0925/g</t>
    <phoneticPr fontId="29" type="noConversion"/>
  </si>
  <si>
    <t>PAD0108P0101</t>
    <phoneticPr fontId="2" type="noConversion"/>
  </si>
  <si>
    <t>TRANSPARENT TAPE 1000M</t>
  </si>
  <si>
    <t>Bella Unit cost  (2E/3E/4E/5E/6E/7E/8E/9E)</t>
  </si>
  <si>
    <t>RMB 1.1232/g</t>
  </si>
  <si>
    <t>2015.02.12</t>
  </si>
  <si>
    <t>HWX005500000</t>
  </si>
  <si>
    <t>N/A</t>
  </si>
  <si>
    <t>2015.05.26</t>
  </si>
  <si>
    <t>EXFOLIATING 20ml CLEANSER 96826102</t>
  </si>
  <si>
    <t>H9247 (Horst Scholz)</t>
    <phoneticPr fontId="2" type="noConversion"/>
  </si>
  <si>
    <t>P0112 (PMM)</t>
    <phoneticPr fontId="2" type="noConversion"/>
  </si>
  <si>
    <t>HWX006600000</t>
  </si>
  <si>
    <t>HWX004600000</t>
  </si>
  <si>
    <t>0DFL0000084U</t>
  </si>
  <si>
    <t>PC</t>
  </si>
  <si>
    <t>PBD1418P0101</t>
  </si>
  <si>
    <t>中荣</t>
  </si>
  <si>
    <t>0DFL0000086U</t>
  </si>
  <si>
    <t>PBD1425P0101</t>
  </si>
  <si>
    <t>0DFL0000085U</t>
  </si>
  <si>
    <t>PBD1426P0101</t>
  </si>
  <si>
    <t>0DFL0000074E</t>
  </si>
  <si>
    <t>PBD1395P0101</t>
  </si>
  <si>
    <t>新兴</t>
  </si>
  <si>
    <t>0DRT000002K</t>
  </si>
  <si>
    <t>有余</t>
  </si>
  <si>
    <t>0DRT0000004M</t>
  </si>
  <si>
    <t>PCB5640P010</t>
  </si>
  <si>
    <t>0DFL0000005U</t>
  </si>
  <si>
    <t>PCD8357P0101</t>
  </si>
  <si>
    <t>0DFL0000088C</t>
  </si>
  <si>
    <t>PCDA485P0101</t>
  </si>
  <si>
    <t>0DBL0000006E</t>
  </si>
  <si>
    <t>PDD3081P0101</t>
  </si>
  <si>
    <t>0DFL0000060E</t>
  </si>
  <si>
    <t>PDD3290P0101</t>
  </si>
  <si>
    <t>0DFL0000078E</t>
  </si>
  <si>
    <t>PDD3318P0101</t>
  </si>
  <si>
    <t>0DFL0000082E</t>
  </si>
  <si>
    <t>PDD3322P0101</t>
  </si>
  <si>
    <t>0DFL0000069E</t>
  </si>
  <si>
    <t>PDD3327P0101</t>
  </si>
  <si>
    <t>PRD0622P0101</t>
  </si>
  <si>
    <t>松林</t>
  </si>
  <si>
    <t>PRD0623P0101</t>
  </si>
  <si>
    <t>PSD4945P0101</t>
  </si>
  <si>
    <t>LEAFLET GCAS#96212293</t>
  </si>
  <si>
    <t>PMD0303P0102</t>
  </si>
  <si>
    <t>PMD0374P0101</t>
  </si>
  <si>
    <t>0DFL0000036H</t>
  </si>
  <si>
    <t>PBD1094P0101</t>
  </si>
  <si>
    <t>PDD3104P0101</t>
  </si>
  <si>
    <t>FOB MALAYSIA</t>
    <phoneticPr fontId="2" type="noConversion"/>
  </si>
  <si>
    <t>2011.10.10</t>
    <phoneticPr fontId="2" type="noConversion"/>
  </si>
  <si>
    <t>HWX003100000</t>
    <phoneticPr fontId="2" type="noConversion"/>
  </si>
  <si>
    <t>N/A</t>
    <phoneticPr fontId="2" type="noConversion"/>
  </si>
  <si>
    <t>2012.08.28</t>
    <phoneticPr fontId="2" type="noConversion"/>
  </si>
  <si>
    <t>2012.05.27</t>
    <phoneticPr fontId="2" type="noConversion"/>
  </si>
  <si>
    <t>HWX004600000</t>
    <phoneticPr fontId="2" type="noConversion"/>
  </si>
  <si>
    <t>N/A</t>
    <phoneticPr fontId="2" type="noConversion"/>
  </si>
  <si>
    <t>2012.08.29</t>
    <phoneticPr fontId="2" type="noConversion"/>
  </si>
  <si>
    <t>RMB 570/RL</t>
    <phoneticPr fontId="29" type="noConversion"/>
  </si>
  <si>
    <t>EEP012500002</t>
    <phoneticPr fontId="2" type="noConversion"/>
  </si>
  <si>
    <t>EEP013300002</t>
    <phoneticPr fontId="2" type="noConversion"/>
  </si>
  <si>
    <t>Botox</t>
    <phoneticPr fontId="2" type="noConversion"/>
  </si>
  <si>
    <t>PA6 0.2 BLACK ST NF OVAL</t>
    <phoneticPr fontId="2" type="noConversion"/>
  </si>
  <si>
    <t>GM</t>
    <phoneticPr fontId="2" type="noConversion"/>
  </si>
  <si>
    <t>大兴</t>
    <phoneticPr fontId="2" type="noConversion"/>
  </si>
  <si>
    <t>聚佳</t>
  </si>
  <si>
    <t>2015.03.25</t>
  </si>
  <si>
    <t>0DFL0000093E</t>
  </si>
  <si>
    <t>PCD9438P0101</t>
  </si>
  <si>
    <t>PCD9487P0101</t>
  </si>
  <si>
    <t>PSD4659P0101</t>
  </si>
  <si>
    <t>PBD1345P0101</t>
  </si>
  <si>
    <t>0DFL0000094E</t>
  </si>
  <si>
    <t>W9159</t>
  </si>
  <si>
    <t>RMB(含17%VAT)</t>
  </si>
  <si>
    <t>PBD1479P0101</t>
  </si>
  <si>
    <t>COLOR CARTON IPMS#97396497</t>
  </si>
  <si>
    <t>0DFL0000090U</t>
  </si>
  <si>
    <t>PBD1480P0101</t>
  </si>
  <si>
    <t>COLOR CARTON IPMS#97396631</t>
  </si>
  <si>
    <t>Shelf Ready Cover 92317657</t>
  </si>
  <si>
    <t>Shelf Ready outer case 92317660</t>
  </si>
  <si>
    <t>CORRUGATED CARD 92393726</t>
  </si>
  <si>
    <t>Unit pirce (RMB)</t>
  </si>
  <si>
    <t>Unit pirce (HK$)</t>
  </si>
  <si>
    <t>供应商</t>
  </si>
  <si>
    <t>new glue (50g/PC)</t>
  </si>
  <si>
    <t>Supersonic37H</t>
  </si>
  <si>
    <t>PBD1095P0101</t>
  </si>
  <si>
    <t>Supersonic5U/14C/21C</t>
  </si>
  <si>
    <t>PRD0398P0101</t>
  </si>
  <si>
    <t>Supersonic6U/15C/20C</t>
  </si>
  <si>
    <t>PRD0396P0101</t>
  </si>
  <si>
    <t>0DFL0000091U</t>
  </si>
  <si>
    <r>
      <t>RMB</t>
    </r>
    <r>
      <rPr>
        <b/>
        <sz val="8"/>
        <rFont val="宋体"/>
        <family val="3"/>
        <charset val="134"/>
      </rPr>
      <t>含</t>
    </r>
    <r>
      <rPr>
        <b/>
        <sz val="8"/>
        <rFont val="Arial"/>
        <family val="2"/>
      </rPr>
      <t>17% VAT</t>
    </r>
  </si>
  <si>
    <t>RMB含17% VAT</t>
  </si>
  <si>
    <t>Bella 6E/7E</t>
  </si>
  <si>
    <t>S0019</t>
  </si>
  <si>
    <t>HKD</t>
  </si>
  <si>
    <r>
      <t>O0027(</t>
    </r>
    <r>
      <rPr>
        <sz val="9"/>
        <rFont val="宋体"/>
        <family val="3"/>
        <charset val="134"/>
      </rPr>
      <t>海天）</t>
    </r>
    <phoneticPr fontId="2" type="noConversion"/>
  </si>
  <si>
    <t>USD EX-Factory</t>
    <phoneticPr fontId="2" type="noConversion"/>
  </si>
  <si>
    <r>
      <t>RMB 17% /PC--</t>
    </r>
    <r>
      <rPr>
        <b/>
        <sz val="10"/>
        <rFont val="宋体"/>
        <family val="3"/>
        <charset val="134"/>
      </rPr>
      <t>彩龙</t>
    </r>
    <phoneticPr fontId="29" type="noConversion"/>
  </si>
  <si>
    <t>Purchase currency
(RMB) + 17% VAT</t>
  </si>
  <si>
    <t>BRISTLE PBT-TRILOBAL 4 mil BL 793</t>
    <phoneticPr fontId="5" type="noConversion"/>
  </si>
  <si>
    <t>BRISTLE PBT-TRILOBAL 5 mil BL 792</t>
    <phoneticPr fontId="5" type="noConversion"/>
  </si>
  <si>
    <t>BRISTLE PBT-TRILOBAL 5 mil  WT 801</t>
    <phoneticPr fontId="5" type="noConversion"/>
  </si>
  <si>
    <t>RFB0103T30N0</t>
    <phoneticPr fontId="5" type="noConversion"/>
  </si>
  <si>
    <t>RFB0123T30N0</t>
    <phoneticPr fontId="5" type="noConversion"/>
  </si>
  <si>
    <t>RFB0123W00N0</t>
    <phoneticPr fontId="5" type="noConversion"/>
  </si>
  <si>
    <t>P0063(Pedex)</t>
  </si>
  <si>
    <t>Euro (by sea)</t>
  </si>
  <si>
    <t>Geisha</t>
    <phoneticPr fontId="2" type="noConversion"/>
  </si>
  <si>
    <t>RFN0070T20Y0</t>
    <phoneticPr fontId="81" type="noConversion"/>
  </si>
  <si>
    <t>BRISTLE PA612 0.076MM BLUE</t>
    <phoneticPr fontId="81" type="noConversion"/>
  </si>
  <si>
    <t>RFN0070FE0Y0</t>
    <phoneticPr fontId="81" type="noConversion"/>
  </si>
  <si>
    <t>BRISTLE PA612 0.076MM PINK</t>
    <phoneticPr fontId="81" type="noConversion"/>
  </si>
  <si>
    <r>
      <rPr>
        <b/>
        <sz val="10"/>
        <rFont val="Arial"/>
        <family val="2"/>
      </rPr>
      <t>项目</t>
    </r>
    <phoneticPr fontId="2" type="noConversion"/>
  </si>
  <si>
    <r>
      <rPr>
        <b/>
        <sz val="10"/>
        <rFont val="Arial Unicode MS"/>
        <family val="2"/>
        <charset val="134"/>
      </rPr>
      <t>用量</t>
    </r>
    <r>
      <rPr>
        <b/>
        <sz val="10"/>
        <rFont val="Calibri"/>
        <family val="2"/>
      </rPr>
      <t>/Set</t>
    </r>
    <phoneticPr fontId="2" type="noConversion"/>
  </si>
  <si>
    <t>海运单价</t>
    <phoneticPr fontId="2" type="noConversion"/>
  </si>
  <si>
    <t xml:space="preserve">Euro </t>
    <phoneticPr fontId="2" type="noConversion"/>
  </si>
  <si>
    <r>
      <rPr>
        <b/>
        <sz val="10"/>
        <rFont val="Arial"/>
        <family val="2"/>
      </rPr>
      <t>物料编号</t>
    </r>
    <phoneticPr fontId="2" type="noConversion"/>
  </si>
  <si>
    <r>
      <rPr>
        <b/>
        <sz val="10"/>
        <rFont val="Arial"/>
        <family val="2"/>
      </rPr>
      <t>描述</t>
    </r>
    <phoneticPr fontId="2" type="noConversion"/>
  </si>
  <si>
    <r>
      <rPr>
        <b/>
        <sz val="10"/>
        <rFont val="Arial"/>
        <family val="2"/>
      </rPr>
      <t>单位</t>
    </r>
    <phoneticPr fontId="2" type="noConversion"/>
  </si>
  <si>
    <r>
      <rPr>
        <b/>
        <sz val="10"/>
        <rFont val="Arial"/>
        <family val="2"/>
      </rPr>
      <t>供应商</t>
    </r>
    <phoneticPr fontId="2" type="noConversion"/>
  </si>
  <si>
    <r>
      <rPr>
        <b/>
        <sz val="10"/>
        <rFont val="Arial"/>
        <family val="2"/>
      </rPr>
      <t>币种</t>
    </r>
    <phoneticPr fontId="2" type="noConversion"/>
  </si>
  <si>
    <r>
      <rPr>
        <b/>
        <sz val="10"/>
        <rFont val="Arial"/>
        <family val="2"/>
      </rPr>
      <t>单价</t>
    </r>
    <phoneticPr fontId="2" type="noConversion"/>
  </si>
  <si>
    <r>
      <rPr>
        <b/>
        <sz val="10"/>
        <rFont val="Arial"/>
        <family val="2"/>
      </rPr>
      <t>备注</t>
    </r>
    <phoneticPr fontId="2" type="noConversion"/>
  </si>
  <si>
    <t>2015.10.13</t>
    <phoneticPr fontId="29" type="noConversion"/>
  </si>
  <si>
    <t>鸿峰(H9083)</t>
    <phoneticPr fontId="2" type="noConversion"/>
  </si>
  <si>
    <t>0DFL0000096E/98E</t>
  </si>
  <si>
    <t>INNER CARTON IPMS90547743</t>
  </si>
  <si>
    <t>OUTER CASE IPMS90547736</t>
  </si>
  <si>
    <t>PCDA754P0101</t>
  </si>
  <si>
    <t>PCDA755P0102</t>
  </si>
  <si>
    <t>Supersonic 44E/45E</t>
    <phoneticPr fontId="2" type="noConversion"/>
  </si>
  <si>
    <t>PC</t>
    <phoneticPr fontId="2" type="noConversion"/>
  </si>
  <si>
    <t>PPD1759P0101</t>
    <phoneticPr fontId="2" type="noConversion"/>
  </si>
  <si>
    <t>稳丰</t>
    <phoneticPr fontId="2" type="noConversion"/>
  </si>
  <si>
    <r>
      <t>RMB</t>
    </r>
    <r>
      <rPr>
        <sz val="11"/>
        <rFont val="宋体"/>
        <family val="3"/>
        <charset val="134"/>
      </rPr>
      <t>含</t>
    </r>
    <r>
      <rPr>
        <sz val="11"/>
        <rFont val="Arial"/>
        <family val="2"/>
      </rPr>
      <t>17% VAT</t>
    </r>
  </si>
  <si>
    <t>Supersonic6U/15C/20C</t>
    <phoneticPr fontId="2" type="noConversion"/>
  </si>
  <si>
    <t>PPD1538P0101</t>
    <phoneticPr fontId="2" type="noConversion"/>
  </si>
  <si>
    <t>Supersonic8U</t>
    <phoneticPr fontId="2" type="noConversion"/>
  </si>
  <si>
    <t>PPD1571P0101</t>
    <phoneticPr fontId="2" type="noConversion"/>
  </si>
  <si>
    <t>Supersonic7U</t>
    <phoneticPr fontId="2" type="noConversion"/>
  </si>
  <si>
    <t>PPD1574P0101</t>
    <phoneticPr fontId="2" type="noConversion"/>
  </si>
  <si>
    <t>Supersonic22C</t>
    <phoneticPr fontId="2" type="noConversion"/>
  </si>
  <si>
    <t>PPD1687P0101</t>
    <phoneticPr fontId="2" type="noConversion"/>
  </si>
  <si>
    <t>Supersonic 34H/35H</t>
    <phoneticPr fontId="2" type="noConversion"/>
  </si>
  <si>
    <t>PPD1739P0101</t>
    <phoneticPr fontId="2" type="noConversion"/>
  </si>
  <si>
    <t>Supersonic 36H/37H</t>
    <phoneticPr fontId="2" type="noConversion"/>
  </si>
  <si>
    <t>PPD1740P0101</t>
    <phoneticPr fontId="2" type="noConversion"/>
  </si>
  <si>
    <t>0DFL000006U</t>
    <phoneticPr fontId="2" type="noConversion"/>
  </si>
  <si>
    <t>2013.10.21</t>
    <phoneticPr fontId="2" type="noConversion"/>
  </si>
  <si>
    <t>0DFL000005U</t>
    <phoneticPr fontId="2" type="noConversion"/>
  </si>
  <si>
    <t>PPD1569P0101</t>
    <phoneticPr fontId="2" type="noConversion"/>
  </si>
  <si>
    <t>0DFL000026E</t>
    <phoneticPr fontId="2" type="noConversion"/>
  </si>
  <si>
    <t>0DFL000025E</t>
    <phoneticPr fontId="2" type="noConversion"/>
  </si>
  <si>
    <t>0DBL000005E</t>
    <phoneticPr fontId="2" type="noConversion"/>
  </si>
  <si>
    <t>PPD1684P0101</t>
    <phoneticPr fontId="2" type="noConversion"/>
  </si>
  <si>
    <t>0DFL000023C</t>
    <phoneticPr fontId="2" type="noConversion"/>
  </si>
  <si>
    <t>0DFL000034/35H</t>
    <phoneticPr fontId="2" type="noConversion"/>
  </si>
  <si>
    <t>0DFL000036/37H</t>
    <phoneticPr fontId="2" type="noConversion"/>
  </si>
  <si>
    <t>Supersonic44E/45E</t>
    <phoneticPr fontId="2" type="noConversion"/>
  </si>
  <si>
    <t>PRD0566P0101</t>
    <phoneticPr fontId="2" type="noConversion"/>
  </si>
  <si>
    <t>PRD0567P0101</t>
    <phoneticPr fontId="2" type="noConversion"/>
  </si>
  <si>
    <t>Supersonic 6U</t>
    <phoneticPr fontId="2" type="noConversion"/>
  </si>
  <si>
    <t>Carton 99864691 With THEFT TAG 95043552</t>
    <phoneticPr fontId="2" type="noConversion"/>
  </si>
  <si>
    <t>PBD0713P0102</t>
    <phoneticPr fontId="2" type="noConversion"/>
  </si>
  <si>
    <t>中荣</t>
    <phoneticPr fontId="2" type="noConversion"/>
  </si>
  <si>
    <t>Supersonic5U</t>
    <phoneticPr fontId="2" type="noConversion"/>
  </si>
  <si>
    <t>PBD0719P0102</t>
    <phoneticPr fontId="2" type="noConversion"/>
  </si>
  <si>
    <t>Supersonic9U</t>
    <phoneticPr fontId="2" type="noConversion"/>
  </si>
  <si>
    <t>PSD4190P010</t>
    <phoneticPr fontId="2" type="noConversion"/>
  </si>
  <si>
    <t>Supersonic10U</t>
    <phoneticPr fontId="2" type="noConversion"/>
  </si>
  <si>
    <t>PSD4194P0101</t>
    <phoneticPr fontId="2" type="noConversion"/>
  </si>
  <si>
    <t>PBD1014P0101</t>
    <phoneticPr fontId="2" type="noConversion"/>
  </si>
  <si>
    <t>Supersonic23C</t>
    <phoneticPr fontId="2" type="noConversion"/>
  </si>
  <si>
    <t>PBD1015P0101</t>
    <phoneticPr fontId="2" type="noConversion"/>
  </si>
  <si>
    <t>Supersonic24U</t>
    <phoneticPr fontId="2" type="noConversion"/>
  </si>
  <si>
    <t>PBD1046P0101</t>
    <phoneticPr fontId="2" type="noConversion"/>
  </si>
  <si>
    <t>中荣</t>
    <phoneticPr fontId="2" type="noConversion"/>
  </si>
  <si>
    <t>Supersonic24U</t>
    <phoneticPr fontId="2" type="noConversion"/>
  </si>
  <si>
    <t>PC</t>
    <phoneticPr fontId="2" type="noConversion"/>
  </si>
  <si>
    <t>PBD1046P0101</t>
    <phoneticPr fontId="2" type="noConversion"/>
  </si>
  <si>
    <t>Supersonic31U</t>
    <phoneticPr fontId="2" type="noConversion"/>
  </si>
  <si>
    <t>PBD1047P0101</t>
    <phoneticPr fontId="2" type="noConversion"/>
  </si>
  <si>
    <t>Supersonic30U</t>
    <phoneticPr fontId="2" type="noConversion"/>
  </si>
  <si>
    <t>PBD1045P0101</t>
    <phoneticPr fontId="2" type="noConversion"/>
  </si>
  <si>
    <t>Supersonic28U/22C</t>
    <phoneticPr fontId="2" type="noConversion"/>
  </si>
  <si>
    <t>PSD4649P0101</t>
    <phoneticPr fontId="2" type="noConversion"/>
  </si>
  <si>
    <t>内外销共用</t>
    <phoneticPr fontId="2" type="noConversion"/>
  </si>
  <si>
    <t>Supersonic35H</t>
    <phoneticPr fontId="2" type="noConversion"/>
  </si>
  <si>
    <t>PBD1093P0101</t>
    <phoneticPr fontId="2" type="noConversion"/>
  </si>
  <si>
    <t>Supersonic37H</t>
    <phoneticPr fontId="2" type="noConversion"/>
  </si>
  <si>
    <t>PBD1095P0101</t>
    <phoneticPr fontId="2" type="noConversion"/>
  </si>
  <si>
    <t>Supersonic34H、35H</t>
    <phoneticPr fontId="2" type="noConversion"/>
  </si>
  <si>
    <t>PDD3103P0101</t>
    <phoneticPr fontId="2" type="noConversion"/>
  </si>
  <si>
    <t>Supersonic36H、37H</t>
    <phoneticPr fontId="2" type="noConversion"/>
  </si>
  <si>
    <t>PDD3104P0101</t>
    <phoneticPr fontId="2" type="noConversion"/>
  </si>
  <si>
    <t>Supersonic39C</t>
    <phoneticPr fontId="2" type="noConversion"/>
  </si>
  <si>
    <t>PBD1014P0101</t>
    <phoneticPr fontId="2" type="noConversion"/>
  </si>
  <si>
    <t>Supersonic40C</t>
    <phoneticPr fontId="2" type="noConversion"/>
  </si>
  <si>
    <t>PBD1015P0101</t>
    <phoneticPr fontId="2" type="noConversion"/>
  </si>
  <si>
    <t>Supersonic28U</t>
    <phoneticPr fontId="2" type="noConversion"/>
  </si>
  <si>
    <t>PBD1043P0103</t>
    <phoneticPr fontId="2" type="noConversion"/>
  </si>
  <si>
    <t>Megsonic 35H</t>
    <phoneticPr fontId="2" type="noConversion"/>
  </si>
  <si>
    <t>Supersonic 6U</t>
    <phoneticPr fontId="2" type="noConversion"/>
  </si>
  <si>
    <t>PCD8350P0101</t>
    <phoneticPr fontId="2" type="noConversion"/>
  </si>
  <si>
    <t>有余</t>
    <phoneticPr fontId="2" type="noConversion"/>
  </si>
  <si>
    <t>Supersonic7U</t>
    <phoneticPr fontId="2" type="noConversion"/>
  </si>
  <si>
    <t>PSD4276P0101</t>
    <phoneticPr fontId="2" type="noConversion"/>
  </si>
  <si>
    <t>Supersonic8U</t>
    <phoneticPr fontId="2" type="noConversion"/>
  </si>
  <si>
    <t>PCD8520P0101</t>
    <phoneticPr fontId="2" type="noConversion"/>
  </si>
  <si>
    <t>PSD4277P0101</t>
    <phoneticPr fontId="2" type="noConversion"/>
  </si>
  <si>
    <t>PSD4278P0101</t>
    <phoneticPr fontId="2" type="noConversion"/>
  </si>
  <si>
    <t>0DFL0000026E</t>
    <phoneticPr fontId="2" type="noConversion"/>
  </si>
  <si>
    <t>PCD9540P0101</t>
    <phoneticPr fontId="2" type="noConversion"/>
  </si>
  <si>
    <t>0DFL0000024U</t>
    <phoneticPr fontId="2" type="noConversion"/>
  </si>
  <si>
    <t>PCD9573P0101</t>
    <phoneticPr fontId="2" type="noConversion"/>
  </si>
  <si>
    <t>0DFL0000031U</t>
    <phoneticPr fontId="2" type="noConversion"/>
  </si>
  <si>
    <t>PCD9574P0101</t>
    <phoneticPr fontId="2" type="noConversion"/>
  </si>
  <si>
    <t>PCD9895P0101</t>
    <phoneticPr fontId="2" type="noConversion"/>
  </si>
  <si>
    <t>PCD9455P0101</t>
    <phoneticPr fontId="2" type="noConversion"/>
  </si>
  <si>
    <t>Supersonic44E/45E</t>
    <phoneticPr fontId="2" type="noConversion"/>
  </si>
  <si>
    <t>PCD9846P0101</t>
    <phoneticPr fontId="2" type="noConversion"/>
  </si>
  <si>
    <t>PCD9847P0101</t>
    <phoneticPr fontId="2" type="noConversion"/>
  </si>
  <si>
    <t>PSD4766P0101</t>
    <phoneticPr fontId="2" type="noConversion"/>
  </si>
  <si>
    <t>0DFL0000023C</t>
    <phoneticPr fontId="2" type="noConversion"/>
  </si>
  <si>
    <t>内销</t>
    <phoneticPr fontId="2" type="noConversion"/>
  </si>
  <si>
    <t>PSD4650P0101</t>
    <phoneticPr fontId="2" type="noConversion"/>
  </si>
  <si>
    <t>PSD4651P0101</t>
    <phoneticPr fontId="2" type="noConversion"/>
  </si>
  <si>
    <t>0DFL0000030U</t>
    <phoneticPr fontId="2" type="noConversion"/>
  </si>
  <si>
    <t>GENIE REFILL SHIPPER GCAS#92318171</t>
    <phoneticPr fontId="2" type="noConversion"/>
  </si>
  <si>
    <t>PCD9572P0101</t>
    <phoneticPr fontId="2" type="noConversion"/>
  </si>
  <si>
    <t>GENIE SK SHIPPER GCAS#92261222</t>
    <phoneticPr fontId="2" type="noConversion"/>
  </si>
  <si>
    <t>PINK SHIPPER IPMS 96151706</t>
    <phoneticPr fontId="2" type="noConversion"/>
  </si>
  <si>
    <t>0DFL0000035H</t>
    <phoneticPr fontId="2" type="noConversion"/>
  </si>
  <si>
    <t>PCD9696P0101</t>
    <phoneticPr fontId="2" type="noConversion"/>
  </si>
  <si>
    <t>0DFL0000037H</t>
    <phoneticPr fontId="2" type="noConversion"/>
  </si>
  <si>
    <t>PCD9698P0101</t>
    <phoneticPr fontId="2" type="noConversion"/>
  </si>
  <si>
    <t>0DFL0000034H/35H</t>
    <phoneticPr fontId="2" type="noConversion"/>
  </si>
  <si>
    <t>PSD4752P0101</t>
    <phoneticPr fontId="2" type="noConversion"/>
  </si>
  <si>
    <t>0DFL0000036H/37H</t>
    <phoneticPr fontId="2" type="noConversion"/>
  </si>
  <si>
    <t>PSD4365P0101</t>
    <phoneticPr fontId="2" type="noConversion"/>
  </si>
  <si>
    <t>0DFL0000028U</t>
    <phoneticPr fontId="2" type="noConversion"/>
  </si>
  <si>
    <t>LEAFLET GCAS#96212293</t>
    <phoneticPr fontId="2" type="noConversion"/>
  </si>
  <si>
    <t>PMD0303P0101</t>
    <phoneticPr fontId="2" type="noConversion"/>
  </si>
  <si>
    <t>新兴</t>
    <phoneticPr fontId="2" type="noConversion"/>
  </si>
  <si>
    <t>PMD0316P0101</t>
    <phoneticPr fontId="2" type="noConversion"/>
  </si>
  <si>
    <t>PMD0309P0101</t>
    <phoneticPr fontId="2" type="noConversion"/>
  </si>
  <si>
    <t>0DFL0000025E</t>
    <phoneticPr fontId="2" type="noConversion"/>
  </si>
  <si>
    <t>PCD9551P0102</t>
    <phoneticPr fontId="2" type="noConversion"/>
  </si>
  <si>
    <t>PCD9697P0102</t>
    <phoneticPr fontId="2" type="noConversion"/>
  </si>
  <si>
    <t>0DFL0000054C</t>
    <phoneticPr fontId="2" type="noConversion"/>
  </si>
  <si>
    <t>PCD9899P0101</t>
    <phoneticPr fontId="2" type="noConversion"/>
  </si>
  <si>
    <t>0DFL0000043U</t>
    <phoneticPr fontId="2" type="noConversion"/>
  </si>
  <si>
    <t>PCD9900P0102</t>
    <phoneticPr fontId="2" type="noConversion"/>
  </si>
  <si>
    <t>0DFL0000048U</t>
    <phoneticPr fontId="2" type="noConversion"/>
  </si>
  <si>
    <t>PCD9983P0101</t>
    <phoneticPr fontId="2" type="noConversion"/>
  </si>
  <si>
    <t>0DFL0000055U</t>
    <phoneticPr fontId="2" type="noConversion"/>
  </si>
  <si>
    <t>PCDA124P0101</t>
    <phoneticPr fontId="2" type="noConversion"/>
  </si>
  <si>
    <t>0DFL0000056C</t>
    <phoneticPr fontId="2" type="noConversion"/>
  </si>
  <si>
    <t>PCDA125P2501</t>
    <phoneticPr fontId="2" type="noConversion"/>
  </si>
  <si>
    <t>Supersonic22C</t>
    <phoneticPr fontId="2" type="noConversion"/>
  </si>
  <si>
    <t>Bella 6E/7E</t>
    <phoneticPr fontId="2" type="noConversion"/>
  </si>
  <si>
    <t>PDD3081P0101</t>
    <phoneticPr fontId="2" type="noConversion"/>
  </si>
  <si>
    <t>S0019</t>
    <phoneticPr fontId="2" type="noConversion"/>
  </si>
  <si>
    <t>HKD</t>
    <phoneticPr fontId="2" type="noConversion"/>
  </si>
  <si>
    <t>EMPEROR 0DRT0000008J 包材</t>
    <phoneticPr fontId="2" type="noConversion"/>
  </si>
  <si>
    <t>Item</t>
    <phoneticPr fontId="2" type="noConversion"/>
  </si>
  <si>
    <t>Project</t>
    <phoneticPr fontId="2" type="noConversion"/>
  </si>
  <si>
    <t>Usage</t>
    <phoneticPr fontId="2" type="noConversion"/>
  </si>
  <si>
    <t>Vendor</t>
    <phoneticPr fontId="2" type="noConversion"/>
  </si>
  <si>
    <t>Effective</t>
    <phoneticPr fontId="2" type="noConversion"/>
  </si>
  <si>
    <t>MOQ</t>
    <phoneticPr fontId="2" type="noConversion"/>
  </si>
  <si>
    <t>ScaleQty</t>
    <phoneticPr fontId="2" type="noConversion"/>
  </si>
  <si>
    <t xml:space="preserve">Unit price </t>
    <phoneticPr fontId="2" type="noConversion"/>
  </si>
  <si>
    <t>Percentage</t>
    <phoneticPr fontId="2" type="noConversion"/>
  </si>
  <si>
    <t>Price difference</t>
    <phoneticPr fontId="2" type="noConversion"/>
  </si>
  <si>
    <t>Rise Price/set</t>
    <phoneticPr fontId="2" type="noConversion"/>
  </si>
  <si>
    <t>Remark</t>
    <phoneticPr fontId="2" type="noConversion"/>
  </si>
  <si>
    <t>项目</t>
    <phoneticPr fontId="2" type="noConversion"/>
  </si>
  <si>
    <r>
      <t>用量</t>
    </r>
    <r>
      <rPr>
        <b/>
        <sz val="8"/>
        <rFont val="Times New Roman"/>
        <family val="1"/>
      </rPr>
      <t>/Set</t>
    </r>
    <phoneticPr fontId="2" type="noConversion"/>
  </si>
  <si>
    <t>供应商</t>
    <phoneticPr fontId="2" type="noConversion"/>
  </si>
  <si>
    <t>生效日期</t>
    <phoneticPr fontId="2" type="noConversion"/>
  </si>
  <si>
    <t>等级数量</t>
    <phoneticPr fontId="2" type="noConversion"/>
  </si>
  <si>
    <r>
      <t>价格</t>
    </r>
    <r>
      <rPr>
        <b/>
        <sz val="8"/>
        <rFont val="Times New Roman"/>
        <family val="1"/>
      </rPr>
      <t xml:space="preserve">(HK$/PC) 
</t>
    </r>
    <r>
      <rPr>
        <b/>
        <sz val="8"/>
        <color indexed="10"/>
        <rFont val="宋体"/>
        <family val="3"/>
        <charset val="134"/>
      </rPr>
      <t/>
    </r>
    <phoneticPr fontId="2" type="noConversion"/>
  </si>
  <si>
    <r>
      <t>涨价比率</t>
    </r>
    <r>
      <rPr>
        <b/>
        <sz val="8"/>
        <rFont val="Arial"/>
        <family val="2"/>
      </rPr>
      <t>%/PC</t>
    </r>
    <phoneticPr fontId="2" type="noConversion"/>
  </si>
  <si>
    <r>
      <t>差</t>
    </r>
    <r>
      <rPr>
        <b/>
        <sz val="8"/>
        <rFont val="Times New Roman"/>
        <family val="1"/>
      </rPr>
      <t xml:space="preserve"> </t>
    </r>
    <r>
      <rPr>
        <b/>
        <sz val="8"/>
        <rFont val="宋体"/>
        <family val="3"/>
        <charset val="134"/>
      </rPr>
      <t>价</t>
    </r>
    <r>
      <rPr>
        <b/>
        <sz val="8"/>
        <rFont val="Times New Roman"/>
        <family val="1"/>
      </rPr>
      <t>(RMB)</t>
    </r>
    <phoneticPr fontId="2" type="noConversion"/>
  </si>
  <si>
    <r>
      <t>涨价</t>
    </r>
    <r>
      <rPr>
        <b/>
        <sz val="8"/>
        <rFont val="Arial"/>
        <family val="2"/>
      </rPr>
      <t>(RMB)/Set</t>
    </r>
    <phoneticPr fontId="2" type="noConversion"/>
  </si>
  <si>
    <t>备注</t>
    <phoneticPr fontId="2" type="noConversion"/>
  </si>
  <si>
    <t>PC</t>
    <phoneticPr fontId="2" type="noConversion"/>
  </si>
  <si>
    <t>有余</t>
    <phoneticPr fontId="2" type="noConversion"/>
  </si>
  <si>
    <t>PCDA932P0101</t>
    <phoneticPr fontId="9" type="noConversion"/>
  </si>
  <si>
    <t>PRD0552P0101</t>
    <phoneticPr fontId="2" type="noConversion"/>
  </si>
  <si>
    <t>松林</t>
    <phoneticPr fontId="2" type="noConversion"/>
  </si>
  <si>
    <t>PBD1547P0101</t>
    <phoneticPr fontId="9" type="noConversion"/>
  </si>
  <si>
    <t>新兴</t>
    <phoneticPr fontId="2" type="noConversion"/>
  </si>
  <si>
    <t>中荣</t>
    <phoneticPr fontId="29" type="noConversion"/>
  </si>
  <si>
    <t>PCDA461P0101</t>
  </si>
  <si>
    <t>SHIPPER IPMS#96770435</t>
  </si>
  <si>
    <t>PLD6967P0101</t>
  </si>
  <si>
    <t>PCDA477P0101</t>
  </si>
  <si>
    <t>SHIPPER IPMS#97155007</t>
  </si>
  <si>
    <t>PPD1534P010</t>
  </si>
  <si>
    <t>POLYBAG - DDF SK</t>
  </si>
  <si>
    <t>PCDA476P0101</t>
  </si>
  <si>
    <t>SHIPPER IPMS#96781074</t>
  </si>
  <si>
    <t>PCDA607P0101</t>
  </si>
  <si>
    <t>OUTER CASE #97396632</t>
  </si>
  <si>
    <t>PCDA606P0101</t>
  </si>
  <si>
    <t>OUTER CASE #97396507</t>
  </si>
  <si>
    <t>PBD1544P0101</t>
  </si>
  <si>
    <t>COLOR BOX IPMS#90826778</t>
  </si>
  <si>
    <t>PCDA920P0101</t>
  </si>
  <si>
    <t>OUTER CARTON</t>
  </si>
  <si>
    <t>PBD1543P0101</t>
  </si>
  <si>
    <t>COLOR BOX</t>
  </si>
  <si>
    <t>PCDA919P0101</t>
  </si>
  <si>
    <t>PRD0640P0101</t>
  </si>
  <si>
    <t>PRD0641P0101</t>
  </si>
  <si>
    <t>PSD5031P0101</t>
  </si>
  <si>
    <t>PMD0401P0101</t>
  </si>
  <si>
    <t>LEAFLET IPMS#90826640</t>
  </si>
  <si>
    <t>佰瑞兴</t>
  </si>
  <si>
    <t>稳丰</t>
  </si>
  <si>
    <t>中榮</t>
  </si>
  <si>
    <t>Supersonic 0DFL0000044E/45E</t>
  </si>
  <si>
    <t>0DFL0000105U</t>
    <phoneticPr fontId="2" type="noConversion"/>
  </si>
  <si>
    <t>0DFL0000099U</t>
    <phoneticPr fontId="2" type="noConversion"/>
  </si>
  <si>
    <t>EMPEROR 0DRT0000010E 包材</t>
    <phoneticPr fontId="2" type="noConversion"/>
  </si>
  <si>
    <t>PBD1584P0101</t>
  </si>
  <si>
    <t>PCDA779P0101</t>
  </si>
  <si>
    <t>PRD0552P0101</t>
  </si>
  <si>
    <t>WINDOW BOX IPMS# 90734944</t>
  </si>
  <si>
    <t>Item</t>
    <phoneticPr fontId="2" type="noConversion"/>
  </si>
  <si>
    <t>Project</t>
    <phoneticPr fontId="2" type="noConversion"/>
  </si>
  <si>
    <t>Usage</t>
    <phoneticPr fontId="2" type="noConversion"/>
  </si>
  <si>
    <t>Vendor</t>
    <phoneticPr fontId="2" type="noConversion"/>
  </si>
  <si>
    <t>Effective</t>
    <phoneticPr fontId="2" type="noConversion"/>
  </si>
  <si>
    <t>MOQ</t>
    <phoneticPr fontId="2" type="noConversion"/>
  </si>
  <si>
    <t>ScaleQty</t>
    <phoneticPr fontId="2" type="noConversion"/>
  </si>
  <si>
    <t xml:space="preserve">Unit price </t>
    <phoneticPr fontId="2" type="noConversion"/>
  </si>
  <si>
    <t>Percentage</t>
    <phoneticPr fontId="2" type="noConversion"/>
  </si>
  <si>
    <t>Price difference</t>
    <phoneticPr fontId="2" type="noConversion"/>
  </si>
  <si>
    <t>Rise Price/set</t>
    <phoneticPr fontId="2" type="noConversion"/>
  </si>
  <si>
    <t>Remark</t>
    <phoneticPr fontId="2" type="noConversion"/>
  </si>
  <si>
    <t>项目</t>
    <phoneticPr fontId="2" type="noConversion"/>
  </si>
  <si>
    <r>
      <t>用量</t>
    </r>
    <r>
      <rPr>
        <b/>
        <sz val="8"/>
        <color rgb="FF0000FF"/>
        <rFont val="Times New Roman"/>
        <family val="1"/>
      </rPr>
      <t>/Set</t>
    </r>
    <phoneticPr fontId="2" type="noConversion"/>
  </si>
  <si>
    <t>供应商</t>
    <phoneticPr fontId="2" type="noConversion"/>
  </si>
  <si>
    <t>生效日期</t>
    <phoneticPr fontId="2" type="noConversion"/>
  </si>
  <si>
    <t>等级数量</t>
    <phoneticPr fontId="2" type="noConversion"/>
  </si>
  <si>
    <r>
      <t>价格</t>
    </r>
    <r>
      <rPr>
        <b/>
        <sz val="8"/>
        <color rgb="FF0000FF"/>
        <rFont val="Times New Roman"/>
        <family val="1"/>
      </rPr>
      <t xml:space="preserve">(HK$/PC) 
</t>
    </r>
    <r>
      <rPr>
        <b/>
        <sz val="8"/>
        <color indexed="10"/>
        <rFont val="宋体"/>
        <family val="3"/>
        <charset val="134"/>
      </rPr>
      <t/>
    </r>
    <phoneticPr fontId="2" type="noConversion"/>
  </si>
  <si>
    <r>
      <t>涨价比率</t>
    </r>
    <r>
      <rPr>
        <b/>
        <sz val="8"/>
        <color rgb="FF0000FF"/>
        <rFont val="Arial"/>
        <family val="2"/>
      </rPr>
      <t>%/PC</t>
    </r>
    <phoneticPr fontId="2" type="noConversion"/>
  </si>
  <si>
    <r>
      <t>差</t>
    </r>
    <r>
      <rPr>
        <b/>
        <sz val="8"/>
        <color rgb="FF0000FF"/>
        <rFont val="Times New Roman"/>
        <family val="1"/>
      </rPr>
      <t xml:space="preserve"> </t>
    </r>
    <r>
      <rPr>
        <b/>
        <sz val="8"/>
        <color rgb="FF0000FF"/>
        <rFont val="宋体"/>
        <family val="3"/>
        <charset val="134"/>
      </rPr>
      <t>价</t>
    </r>
    <r>
      <rPr>
        <b/>
        <sz val="8"/>
        <color rgb="FF0000FF"/>
        <rFont val="Times New Roman"/>
        <family val="1"/>
      </rPr>
      <t>(RMB)</t>
    </r>
    <phoneticPr fontId="2" type="noConversion"/>
  </si>
  <si>
    <r>
      <t>涨价</t>
    </r>
    <r>
      <rPr>
        <b/>
        <sz val="8"/>
        <color rgb="FF0000FF"/>
        <rFont val="Arial"/>
        <family val="2"/>
      </rPr>
      <t>(RMB)/Set</t>
    </r>
    <phoneticPr fontId="2" type="noConversion"/>
  </si>
  <si>
    <t>备注</t>
    <phoneticPr fontId="2" type="noConversion"/>
  </si>
  <si>
    <t>PC</t>
    <phoneticPr fontId="2" type="noConversion"/>
  </si>
  <si>
    <t>RMB 17% VAT</t>
    <phoneticPr fontId="29" type="noConversion"/>
  </si>
  <si>
    <t>Remark</t>
    <phoneticPr fontId="2" type="noConversion"/>
  </si>
  <si>
    <t>2015.04.20</t>
    <phoneticPr fontId="2" type="noConversion"/>
  </si>
  <si>
    <t>2016.02.18</t>
    <phoneticPr fontId="29" type="noConversion"/>
  </si>
  <si>
    <t>聚佳</t>
    <phoneticPr fontId="2" type="noConversion"/>
  </si>
  <si>
    <t>2014.03.20</t>
  </si>
  <si>
    <t>2014.04.17</t>
    <phoneticPr fontId="2" type="noConversion"/>
  </si>
  <si>
    <t>2014.03.20</t>
    <phoneticPr fontId="29" type="noConversion"/>
  </si>
  <si>
    <t>2016.05.10</t>
  </si>
  <si>
    <t>2016.01.20</t>
  </si>
  <si>
    <t>RMB 178/RL</t>
    <phoneticPr fontId="29" type="noConversion"/>
  </si>
  <si>
    <t>PPD1546P0101</t>
    <phoneticPr fontId="29" type="noConversion"/>
  </si>
  <si>
    <t>BACKING CARD JP GCAS#97529959</t>
  </si>
  <si>
    <t>0DFL0000102E</t>
    <phoneticPr fontId="2" type="noConversion"/>
  </si>
  <si>
    <t>BLISTER TRAT</t>
  </si>
  <si>
    <t>0DBL0000014E</t>
    <phoneticPr fontId="2" type="noConversion"/>
  </si>
  <si>
    <t>PDD3440P0101</t>
    <phoneticPr fontId="2" type="noConversion"/>
  </si>
  <si>
    <t>0DBL0000013E</t>
    <phoneticPr fontId="2" type="noConversion"/>
  </si>
  <si>
    <t>SALES BOX NA, GCAS#90848160</t>
  </si>
  <si>
    <t>SALES BOX JP, GCAS#90848163</t>
  </si>
  <si>
    <t>PRD0650P0101</t>
    <phoneticPr fontId="2" type="noConversion"/>
  </si>
  <si>
    <t>J9161</t>
    <phoneticPr fontId="2" type="noConversion"/>
  </si>
  <si>
    <t>PRD0651P0101</t>
    <phoneticPr fontId="2" type="noConversion"/>
  </si>
  <si>
    <t>0DBL0000014E</t>
    <phoneticPr fontId="2" type="noConversion"/>
  </si>
  <si>
    <t>PC</t>
    <phoneticPr fontId="2" type="noConversion"/>
  </si>
  <si>
    <t>PCDB025P0101</t>
    <phoneticPr fontId="2" type="noConversion"/>
  </si>
  <si>
    <t>Y9039</t>
    <phoneticPr fontId="2" type="noConversion"/>
  </si>
  <si>
    <t>HKD</t>
    <phoneticPr fontId="2" type="noConversion"/>
  </si>
  <si>
    <t>0DFL0000110E</t>
    <phoneticPr fontId="2" type="noConversion"/>
  </si>
  <si>
    <t>PBD1693P0101</t>
    <phoneticPr fontId="2" type="noConversion"/>
  </si>
  <si>
    <t>0DFL0000109E</t>
    <phoneticPr fontId="2" type="noConversion"/>
  </si>
  <si>
    <t>PBD1694P0101</t>
    <phoneticPr fontId="2" type="noConversion"/>
  </si>
  <si>
    <r>
      <t>RMB(</t>
    </r>
    <r>
      <rPr>
        <sz val="11"/>
        <color rgb="FFFF0000"/>
        <rFont val="宋体"/>
        <family val="3"/>
        <charset val="134"/>
      </rPr>
      <t>含</t>
    </r>
    <r>
      <rPr>
        <sz val="11"/>
        <color rgb="FFFF0000"/>
        <rFont val="Arial"/>
        <family val="2"/>
      </rPr>
      <t>17%VAT)</t>
    </r>
    <phoneticPr fontId="2" type="noConversion"/>
  </si>
  <si>
    <t>BLISTER CARD IPMS#90985867</t>
  </si>
  <si>
    <t>0DBL0000011E</t>
    <phoneticPr fontId="2" type="noConversion"/>
  </si>
  <si>
    <t>S0019</t>
    <phoneticPr fontId="2" type="noConversion"/>
  </si>
  <si>
    <t>PDD3497P0101</t>
    <phoneticPr fontId="2" type="noConversion"/>
  </si>
  <si>
    <t>2017.02.16</t>
  </si>
  <si>
    <t>EBP004000002</t>
  </si>
  <si>
    <r>
      <rPr>
        <sz val="10"/>
        <rFont val="宋体"/>
        <family val="3"/>
        <charset val="134"/>
      </rPr>
      <t>长：</t>
    </r>
    <r>
      <rPr>
        <sz val="10"/>
        <rFont val="Arial"/>
        <family val="2"/>
      </rPr>
      <t xml:space="preserve">EEK010400001
EEK010500001
</t>
    </r>
    <r>
      <rPr>
        <sz val="10"/>
        <rFont val="宋体"/>
        <family val="3"/>
        <charset val="134"/>
      </rPr>
      <t>短：</t>
    </r>
    <r>
      <rPr>
        <sz val="10"/>
        <rFont val="Arial"/>
        <family val="2"/>
      </rPr>
      <t>EEK010600001 
EEK010700001</t>
    </r>
  </si>
  <si>
    <t>RMB0.0132/PC</t>
  </si>
  <si>
    <t>RFL0200TY0N</t>
  </si>
  <si>
    <t>Supersonic Family: (2017-03-03)</t>
  </si>
  <si>
    <t>RTU Family: (2017-05-23)</t>
  </si>
  <si>
    <t xml:space="preserve">New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</si>
</sst>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0_);[Red]\(0\)"/>
    <numFmt numFmtId="167" formatCode="0.000000"/>
    <numFmt numFmtId="168" formatCode="0.00000"/>
    <numFmt numFmtId="169" formatCode="[$-409]d/mmm/yy;@"/>
    <numFmt numFmtId="170" formatCode="[$-409]dd/mmm/yy;@"/>
    <numFmt numFmtId="171" formatCode="_ * #,##0.0000_ ;_ * \-#,##0.0000_ ;_ * &quot;-&quot;??_ ;_ @_ "/>
    <numFmt numFmtId="172" formatCode="_ * #,##0.00000_ ;_ * \-#,##0.00000_ ;_ * &quot;-&quot;??_ ;_ @_ "/>
    <numFmt numFmtId="173" formatCode="0.000000_);[Red]\(0.000000\)"/>
    <numFmt numFmtId="174" formatCode="0.00000000_ "/>
    <numFmt numFmtId="175" formatCode="_-&quot;US$&quot;* #,##0.0000_ ;_-&quot;US$&quot;* \-#,##0.0000\ ;_-&quot;US$&quot;* &quot;-&quot;??_ ;_-@_ "/>
    <numFmt numFmtId="176" formatCode="_-&quot;US$&quot;* #,##0.0000_ ;_-&quot;US$&quot;* \-#,##0.0000\ ;_-&quot;US$&quot;* &quot;-&quot;????_ ;_-@_ "/>
    <numFmt numFmtId="177" formatCode="_ [$HKD]\ * #,##0.0000_ ;_ [$HKD]\ * \-#,##0.0000_ ;_ [$HKD]\ * &quot;-&quot;????_ ;_ @_ "/>
    <numFmt numFmtId="178" formatCode="_ * #,##0.000_ ;_ * \-#,##0.000_ ;_ * &quot;-&quot;??_ ;_ @_ "/>
    <numFmt numFmtId="179" formatCode="_-&quot;US$&quot;* #,##0.00000_ ;_-&quot;US$&quot;* \-#,##0.00000\ ;_-&quot;US$&quot;* &quot;-&quot;????_ ;_-@_ "/>
    <numFmt numFmtId="180" formatCode="0.0000_ "/>
    <numFmt numFmtId="181" formatCode="0.00_ "/>
    <numFmt numFmtId="182" formatCode="_ * #,##0.0000000_ ;_ * \-#,##0.0000000_ ;_ * &quot;-&quot;??_ ;_ @_ "/>
  </numFmts>
  <fonts count="9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Arial Unicode MS"/>
      <family val="2"/>
      <charset val="134"/>
    </font>
    <font>
      <sz val="9"/>
      <name val="Arial Unicode MS"/>
      <family val="2"/>
      <charset val="134"/>
    </font>
    <font>
      <b/>
      <sz val="10"/>
      <name val="Arial"/>
      <family val="2"/>
    </font>
    <font>
      <sz val="9"/>
      <name val="Arial"/>
      <family val="2"/>
    </font>
    <font>
      <sz val="10"/>
      <name val="宋体"/>
      <family val="3"/>
      <charset val="134"/>
    </font>
    <font>
      <sz val="8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name val="宋体"/>
      <family val="3"/>
      <charset val="134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b/>
      <sz val="8"/>
      <color indexed="10"/>
      <name val="宋体"/>
      <family val="3"/>
      <charset val="134"/>
    </font>
    <font>
      <sz val="8"/>
      <name val="宋体"/>
      <family val="3"/>
      <charset val="134"/>
    </font>
    <font>
      <sz val="8"/>
      <color indexed="10"/>
      <name val="宋体"/>
      <family val="3"/>
      <charset val="134"/>
    </font>
    <font>
      <sz val="8"/>
      <color indexed="10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indexed="81"/>
      <name val="Tahoma"/>
      <family val="2"/>
    </font>
    <font>
      <b/>
      <sz val="16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20"/>
      <name val="Arial"/>
      <family val="2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0.5"/>
      <color indexed="56"/>
      <name val="Calibri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3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sz val="9"/>
      <color indexed="12"/>
      <name val="Arial Unicode MS"/>
      <family val="2"/>
      <charset val="134"/>
    </font>
    <font>
      <sz val="8"/>
      <color indexed="12"/>
      <name val="Arial"/>
      <family val="2"/>
    </font>
    <font>
      <sz val="11"/>
      <color indexed="12"/>
      <name val="Arial"/>
      <family val="2"/>
    </font>
    <font>
      <b/>
      <sz val="9"/>
      <name val="Arial"/>
      <family val="2"/>
    </font>
    <font>
      <b/>
      <sz val="11"/>
      <color indexed="10"/>
      <name val="宋体"/>
      <family val="3"/>
      <charset val="134"/>
    </font>
    <font>
      <sz val="8"/>
      <color indexed="12"/>
      <name val="宋体"/>
      <family val="3"/>
      <charset val="134"/>
    </font>
    <font>
      <b/>
      <sz val="8"/>
      <color indexed="12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2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i/>
      <sz val="11"/>
      <color indexed="10"/>
      <name val="宋体"/>
      <family val="3"/>
      <charset val="134"/>
    </font>
    <font>
      <sz val="9"/>
      <color indexed="8"/>
      <name val="Arial"/>
      <family val="2"/>
    </font>
    <font>
      <sz val="9"/>
      <color indexed="10"/>
      <name val="Arial"/>
      <family val="2"/>
    </font>
    <font>
      <strike/>
      <sz val="10"/>
      <name val="宋体"/>
      <family val="3"/>
      <charset val="134"/>
    </font>
    <font>
      <strike/>
      <sz val="12"/>
      <name val="宋体"/>
      <family val="3"/>
      <charset val="134"/>
    </font>
    <font>
      <strike/>
      <sz val="9"/>
      <name val="宋体"/>
      <family val="3"/>
      <charset val="134"/>
    </font>
    <font>
      <sz val="10"/>
      <color rgb="FFFF0000"/>
      <name val="Arial"/>
      <family val="2"/>
    </font>
    <font>
      <i/>
      <sz val="8"/>
      <color rgb="FFFF0000"/>
      <name val="Arial"/>
      <family val="2"/>
    </font>
    <font>
      <b/>
      <i/>
      <sz val="11"/>
      <color rgb="FFFF0000"/>
      <name val="Arial"/>
      <family val="2"/>
    </font>
    <font>
      <b/>
      <i/>
      <sz val="8"/>
      <color rgb="FFFF0000"/>
      <name val="宋体"/>
      <family val="3"/>
      <charset val="134"/>
    </font>
    <font>
      <sz val="8"/>
      <color theme="1"/>
      <name val="Arial"/>
      <family val="2"/>
    </font>
    <font>
      <sz val="8"/>
      <color rgb="FFFF0000"/>
      <name val="Arial"/>
      <family val="2"/>
    </font>
    <font>
      <strike/>
      <sz val="10"/>
      <color rgb="FFFF0000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Arial Unicode MS"/>
      <family val="2"/>
      <charset val="134"/>
    </font>
    <font>
      <sz val="11"/>
      <color theme="1"/>
      <name val="Arial"/>
      <family val="2"/>
    </font>
    <font>
      <sz val="9"/>
      <color rgb="FF0000FF"/>
      <name val="Arial"/>
      <family val="2"/>
    </font>
    <font>
      <sz val="10"/>
      <color rgb="FF0000FF"/>
      <name val="宋体"/>
      <family val="3"/>
      <charset val="134"/>
    </font>
    <font>
      <sz val="9"/>
      <color rgb="FF0000FF"/>
      <name val="Arial Unicode MS"/>
      <family val="2"/>
      <charset val="134"/>
    </font>
    <font>
      <sz val="8"/>
      <color rgb="FF0000FF"/>
      <name val="Arial"/>
      <family val="2"/>
    </font>
    <font>
      <sz val="11"/>
      <color rgb="FF0000FF"/>
      <name val="Arial"/>
      <family val="2"/>
    </font>
    <font>
      <sz val="8"/>
      <color rgb="FF0000FF"/>
      <name val="宋体"/>
      <family val="3"/>
      <charset val="134"/>
    </font>
    <font>
      <sz val="9"/>
      <name val="宋体"/>
      <family val="3"/>
      <charset val="134"/>
    </font>
    <font>
      <b/>
      <sz val="10"/>
      <name val="Calibri"/>
      <family val="2"/>
    </font>
    <font>
      <b/>
      <sz val="10"/>
      <name val="Arial Unicode MS"/>
      <family val="2"/>
      <charset val="134"/>
    </font>
    <font>
      <b/>
      <sz val="8"/>
      <color rgb="FF0000FF"/>
      <name val="Arial"/>
      <family val="2"/>
    </font>
    <font>
      <b/>
      <sz val="8"/>
      <color rgb="FF0000FF"/>
      <name val="宋体"/>
      <family val="3"/>
      <charset val="134"/>
    </font>
    <font>
      <b/>
      <sz val="8"/>
      <color rgb="FF0000FF"/>
      <name val="Times New Roman"/>
      <family val="1"/>
    </font>
    <font>
      <b/>
      <sz val="9"/>
      <color rgb="FF0000FF"/>
      <name val="Arial Unicode MS"/>
      <family val="2"/>
      <charset val="134"/>
    </font>
    <font>
      <b/>
      <sz val="11"/>
      <color rgb="FF0000FF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rgb="FFFF0000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sz val="11"/>
      <color rgb="FFFF0000"/>
      <name val="Arial"/>
      <family val="2"/>
    </font>
    <font>
      <sz val="9"/>
      <color rgb="FFFF0000"/>
      <name val="Arial"/>
      <family val="2"/>
    </font>
    <font>
      <sz val="11"/>
      <color rgb="FFFF0000"/>
      <name val="宋体"/>
      <family val="3"/>
      <charset val="134"/>
    </font>
    <font>
      <sz val="10"/>
      <color rgb="FF0000F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86">
    <xf numFmtId="0" fontId="0" fillId="0" borderId="0" xfId="0"/>
    <xf numFmtId="0" fontId="12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8" fillId="0" borderId="5" xfId="7" applyFont="1" applyFill="1" applyBorder="1"/>
    <xf numFmtId="0" fontId="5" fillId="0" borderId="5" xfId="7" applyFont="1" applyFill="1" applyBorder="1" applyAlignment="1">
      <alignment horizontal="center" vertical="center" wrapText="1"/>
    </xf>
    <xf numFmtId="0" fontId="10" fillId="0" borderId="0" xfId="5" applyFont="1">
      <alignment vertical="center"/>
    </xf>
    <xf numFmtId="0" fontId="9" fillId="0" borderId="0" xfId="5" applyFont="1">
      <alignment vertical="center"/>
    </xf>
    <xf numFmtId="0" fontId="11" fillId="0" borderId="0" xfId="5" applyFont="1">
      <alignment vertical="center"/>
    </xf>
    <xf numFmtId="0" fontId="9" fillId="0" borderId="0" xfId="5" applyFont="1" applyAlignment="1">
      <alignment horizontal="center" vertical="center"/>
    </xf>
    <xf numFmtId="169" fontId="9" fillId="0" borderId="0" xfId="5" applyNumberFormat="1" applyFont="1" applyAlignment="1">
      <alignment horizontal="left" vertical="center"/>
    </xf>
    <xf numFmtId="169" fontId="6" fillId="0" borderId="0" xfId="5" applyNumberFormat="1" applyFont="1" applyAlignment="1">
      <alignment horizontal="left" vertical="center"/>
    </xf>
    <xf numFmtId="0" fontId="9" fillId="0" borderId="0" xfId="5" applyFont="1" applyBorder="1">
      <alignment vertical="center"/>
    </xf>
    <xf numFmtId="0" fontId="8" fillId="0" borderId="0" xfId="0" applyFont="1" applyFill="1" applyAlignment="1">
      <alignment horizontal="right"/>
    </xf>
    <xf numFmtId="170" fontId="8" fillId="0" borderId="0" xfId="0" applyNumberFormat="1" applyFont="1" applyFill="1"/>
    <xf numFmtId="0" fontId="12" fillId="2" borderId="7" xfId="5" applyFont="1" applyFill="1" applyBorder="1" applyAlignment="1">
      <alignment horizontal="center"/>
    </xf>
    <xf numFmtId="0" fontId="12" fillId="2" borderId="8" xfId="5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3" fillId="3" borderId="8" xfId="5" applyFont="1" applyFill="1" applyBorder="1" applyAlignment="1">
      <alignment horizontal="center"/>
    </xf>
    <xf numFmtId="0" fontId="12" fillId="2" borderId="9" xfId="5" applyFont="1" applyFill="1" applyBorder="1" applyAlignment="1">
      <alignment horizontal="center"/>
    </xf>
    <xf numFmtId="0" fontId="14" fillId="2" borderId="10" xfId="5" applyFont="1" applyFill="1" applyBorder="1" applyAlignment="1">
      <alignment horizontal="center"/>
    </xf>
    <xf numFmtId="0" fontId="14" fillId="2" borderId="11" xfId="5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7" fillId="3" borderId="11" xfId="5" applyFont="1" applyFill="1" applyBorder="1" applyAlignment="1">
      <alignment horizontal="center" wrapText="1"/>
    </xf>
    <xf numFmtId="0" fontId="14" fillId="2" borderId="11" xfId="5" applyFont="1" applyFill="1" applyBorder="1" applyAlignment="1">
      <alignment horizontal="center" wrapText="1"/>
    </xf>
    <xf numFmtId="0" fontId="14" fillId="2" borderId="12" xfId="5" applyFont="1" applyFill="1" applyBorder="1" applyAlignment="1">
      <alignment horizontal="center"/>
    </xf>
    <xf numFmtId="168" fontId="9" fillId="0" borderId="2" xfId="0" applyNumberFormat="1" applyFont="1" applyFill="1" applyBorder="1" applyAlignment="1">
      <alignment horizontal="center" vertical="center"/>
    </xf>
    <xf numFmtId="174" fontId="9" fillId="0" borderId="0" xfId="5" applyNumberFormat="1" applyFont="1">
      <alignment vertical="center"/>
    </xf>
    <xf numFmtId="0" fontId="14" fillId="2" borderId="13" xfId="5" applyFont="1" applyFill="1" applyBorder="1" applyAlignment="1">
      <alignment horizontal="center"/>
    </xf>
    <xf numFmtId="0" fontId="14" fillId="2" borderId="14" xfId="5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170" fontId="18" fillId="4" borderId="15" xfId="0" applyNumberFormat="1" applyFont="1" applyFill="1" applyBorder="1" applyAlignment="1">
      <alignment horizontal="center"/>
    </xf>
    <xf numFmtId="170" fontId="18" fillId="4" borderId="14" xfId="0" applyNumberFormat="1" applyFont="1" applyFill="1" applyBorder="1" applyAlignment="1">
      <alignment horizontal="center"/>
    </xf>
    <xf numFmtId="173" fontId="9" fillId="4" borderId="14" xfId="0" applyNumberFormat="1" applyFont="1" applyFill="1" applyBorder="1" applyAlignment="1">
      <alignment horizontal="center" vertical="center" wrapText="1"/>
    </xf>
    <xf numFmtId="10" fontId="20" fillId="4" borderId="14" xfId="0" applyNumberFormat="1" applyFont="1" applyFill="1" applyBorder="1" applyAlignment="1">
      <alignment horizontal="center" vertical="center"/>
    </xf>
    <xf numFmtId="168" fontId="9" fillId="4" borderId="14" xfId="0" applyNumberFormat="1" applyFont="1" applyFill="1" applyBorder="1" applyAlignment="1">
      <alignment horizontal="center" vertical="center"/>
    </xf>
    <xf numFmtId="167" fontId="18" fillId="4" borderId="14" xfId="0" applyNumberFormat="1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3" fontId="9" fillId="4" borderId="5" xfId="0" applyNumberFormat="1" applyFont="1" applyFill="1" applyBorder="1" applyAlignment="1">
      <alignment horizontal="center" vertical="center" wrapText="1"/>
    </xf>
    <xf numFmtId="9" fontId="9" fillId="4" borderId="5" xfId="3" applyFont="1" applyFill="1" applyBorder="1" applyAlignment="1">
      <alignment horizontal="center" vertical="center"/>
    </xf>
    <xf numFmtId="167" fontId="18" fillId="4" borderId="5" xfId="0" applyNumberFormat="1" applyFont="1" applyFill="1" applyBorder="1" applyAlignment="1">
      <alignment horizontal="center" vertical="center"/>
    </xf>
    <xf numFmtId="0" fontId="9" fillId="0" borderId="17" xfId="6" applyFont="1" applyFill="1" applyBorder="1">
      <alignment vertical="center"/>
    </xf>
    <xf numFmtId="0" fontId="9" fillId="0" borderId="5" xfId="6" applyFont="1" applyFill="1" applyBorder="1">
      <alignment vertical="center"/>
    </xf>
    <xf numFmtId="171" fontId="9" fillId="0" borderId="5" xfId="6" applyNumberFormat="1" applyFont="1" applyFill="1" applyBorder="1">
      <alignment vertical="center"/>
    </xf>
    <xf numFmtId="164" fontId="5" fillId="0" borderId="5" xfId="8" applyFont="1" applyFill="1" applyBorder="1" applyAlignment="1">
      <alignment horizontal="center" vertical="center"/>
    </xf>
    <xf numFmtId="10" fontId="9" fillId="0" borderId="2" xfId="0" applyNumberFormat="1" applyFont="1" applyFill="1" applyBorder="1" applyAlignment="1">
      <alignment horizontal="center" vertical="center"/>
    </xf>
    <xf numFmtId="0" fontId="3" fillId="0" borderId="0" xfId="1" applyFont="1" applyFill="1" applyBorder="1"/>
    <xf numFmtId="0" fontId="22" fillId="0" borderId="0" xfId="1" applyFont="1" applyFill="1" applyBorder="1"/>
    <xf numFmtId="0" fontId="3" fillId="0" borderId="0" xfId="1" applyFont="1" applyFill="1"/>
    <xf numFmtId="0" fontId="22" fillId="0" borderId="0" xfId="1" applyFont="1" applyFill="1"/>
    <xf numFmtId="175" fontId="36" fillId="0" borderId="0" xfId="0" applyNumberFormat="1" applyFont="1" applyFill="1" applyBorder="1" applyAlignment="1">
      <alignment horizontal="center"/>
    </xf>
    <xf numFmtId="175" fontId="36" fillId="0" borderId="0" xfId="0" applyNumberFormat="1" applyFont="1" applyFill="1" applyBorder="1" applyAlignment="1">
      <alignment horizontal="left"/>
    </xf>
    <xf numFmtId="0" fontId="3" fillId="0" borderId="5" xfId="1" applyFont="1" applyFill="1" applyBorder="1"/>
    <xf numFmtId="0" fontId="3" fillId="0" borderId="5" xfId="1" applyFill="1" applyBorder="1"/>
    <xf numFmtId="0" fontId="22" fillId="0" borderId="5" xfId="1" applyFont="1" applyFill="1" applyBorder="1"/>
    <xf numFmtId="0" fontId="22" fillId="0" borderId="0" xfId="1" applyFont="1" applyFill="1" applyAlignment="1">
      <alignment horizontal="center"/>
    </xf>
    <xf numFmtId="0" fontId="21" fillId="0" borderId="0" xfId="0" applyFont="1" applyFill="1"/>
    <xf numFmtId="0" fontId="22" fillId="0" borderId="0" xfId="1" applyFont="1" applyFill="1" applyBorder="1" applyAlignment="1">
      <alignment horizontal="center"/>
    </xf>
    <xf numFmtId="0" fontId="23" fillId="0" borderId="18" xfId="1" applyFont="1" applyFill="1" applyBorder="1" applyAlignment="1">
      <alignment horizontal="center"/>
    </xf>
    <xf numFmtId="0" fontId="23" fillId="0" borderId="19" xfId="1" applyFont="1" applyFill="1" applyBorder="1"/>
    <xf numFmtId="0" fontId="23" fillId="0" borderId="0" xfId="1" applyFont="1" applyFill="1" applyBorder="1"/>
    <xf numFmtId="0" fontId="23" fillId="0" borderId="0" xfId="1" applyFont="1" applyFill="1"/>
    <xf numFmtId="0" fontId="23" fillId="0" borderId="0" xfId="1" applyFont="1" applyFill="1" applyBorder="1" applyAlignment="1">
      <alignment horizontal="center"/>
    </xf>
    <xf numFmtId="0" fontId="23" fillId="0" borderId="20" xfId="1" applyFont="1" applyFill="1" applyBorder="1"/>
    <xf numFmtId="0" fontId="22" fillId="0" borderId="21" xfId="1" applyFont="1" applyFill="1" applyBorder="1"/>
    <xf numFmtId="0" fontId="22" fillId="0" borderId="22" xfId="1" applyFont="1" applyFill="1" applyBorder="1"/>
    <xf numFmtId="0" fontId="22" fillId="0" borderId="22" xfId="1" applyFont="1" applyFill="1" applyBorder="1" applyAlignment="1">
      <alignment horizontal="center"/>
    </xf>
    <xf numFmtId="0" fontId="3" fillId="0" borderId="20" xfId="1" applyFont="1" applyFill="1" applyBorder="1"/>
    <xf numFmtId="0" fontId="3" fillId="0" borderId="0" xfId="1" applyFont="1" applyFill="1" applyBorder="1" applyAlignment="1">
      <alignment horizontal="center"/>
    </xf>
    <xf numFmtId="0" fontId="7" fillId="0" borderId="5" xfId="1" applyFont="1" applyFill="1" applyBorder="1" applyAlignment="1">
      <alignment vertical="center"/>
    </xf>
    <xf numFmtId="0" fontId="23" fillId="0" borderId="23" xfId="1" applyFont="1" applyFill="1" applyBorder="1"/>
    <xf numFmtId="0" fontId="22" fillId="0" borderId="24" xfId="1" applyFont="1" applyFill="1" applyBorder="1"/>
    <xf numFmtId="0" fontId="22" fillId="0" borderId="24" xfId="1" applyFont="1" applyFill="1" applyBorder="1" applyAlignment="1">
      <alignment horizontal="center"/>
    </xf>
    <xf numFmtId="0" fontId="24" fillId="0" borderId="0" xfId="1" applyFont="1" applyFill="1" applyBorder="1"/>
    <xf numFmtId="0" fontId="3" fillId="0" borderId="5" xfId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3" fillId="0" borderId="0" xfId="6" applyFont="1" applyFill="1">
      <alignment vertical="center"/>
    </xf>
    <xf numFmtId="0" fontId="9" fillId="0" borderId="25" xfId="6" applyFont="1" applyFill="1" applyBorder="1">
      <alignment vertical="center"/>
    </xf>
    <xf numFmtId="171" fontId="9" fillId="0" borderId="25" xfId="6" applyNumberFormat="1" applyFont="1" applyFill="1" applyBorder="1">
      <alignment vertical="center"/>
    </xf>
    <xf numFmtId="0" fontId="4" fillId="0" borderId="11" xfId="5" applyFont="1" applyFill="1" applyBorder="1" applyAlignment="1">
      <alignment horizontal="center"/>
    </xf>
    <xf numFmtId="0" fontId="4" fillId="0" borderId="12" xfId="5" applyFont="1" applyFill="1" applyBorder="1" applyAlignment="1">
      <alignment horizontal="center"/>
    </xf>
    <xf numFmtId="0" fontId="14" fillId="0" borderId="11" xfId="5" applyFont="1" applyFill="1" applyBorder="1" applyAlignment="1">
      <alignment horizontal="center"/>
    </xf>
    <xf numFmtId="0" fontId="10" fillId="0" borderId="0" xfId="5" applyFont="1" applyFill="1">
      <alignment vertical="center"/>
    </xf>
    <xf numFmtId="0" fontId="4" fillId="0" borderId="14" xfId="5" applyFont="1" applyFill="1" applyBorder="1" applyAlignment="1">
      <alignment horizontal="center"/>
    </xf>
    <xf numFmtId="0" fontId="7" fillId="0" borderId="5" xfId="0" applyFont="1" applyFill="1" applyBorder="1" applyAlignment="1">
      <alignment vertical="center"/>
    </xf>
    <xf numFmtId="0" fontId="22" fillId="3" borderId="0" xfId="1" applyFont="1" applyFill="1" applyBorder="1"/>
    <xf numFmtId="0" fontId="33" fillId="3" borderId="0" xfId="1" applyFont="1" applyFill="1" applyBorder="1"/>
    <xf numFmtId="0" fontId="22" fillId="3" borderId="0" xfId="1" applyFont="1" applyFill="1" applyBorder="1" applyAlignment="1">
      <alignment horizontal="center"/>
    </xf>
    <xf numFmtId="0" fontId="34" fillId="0" borderId="0" xfId="5" applyFont="1">
      <alignment vertical="center"/>
    </xf>
    <xf numFmtId="0" fontId="14" fillId="2" borderId="14" xfId="0" applyFont="1" applyFill="1" applyBorder="1" applyAlignment="1">
      <alignment horizontal="center"/>
    </xf>
    <xf numFmtId="0" fontId="14" fillId="2" borderId="14" xfId="5" applyFont="1" applyFill="1" applyBorder="1" applyAlignment="1">
      <alignment horizontal="center" wrapText="1"/>
    </xf>
    <xf numFmtId="0" fontId="14" fillId="2" borderId="16" xfId="5" applyFont="1" applyFill="1" applyBorder="1" applyAlignment="1">
      <alignment horizontal="center"/>
    </xf>
    <xf numFmtId="0" fontId="9" fillId="0" borderId="5" xfId="5" applyFont="1" applyBorder="1">
      <alignment vertical="center"/>
    </xf>
    <xf numFmtId="0" fontId="14" fillId="0" borderId="5" xfId="5" applyFont="1" applyFill="1" applyBorder="1" applyAlignment="1">
      <alignment horizontal="center"/>
    </xf>
    <xf numFmtId="0" fontId="9" fillId="0" borderId="5" xfId="5" applyFont="1" applyFill="1" applyBorder="1">
      <alignment vertical="center"/>
    </xf>
    <xf numFmtId="0" fontId="9" fillId="0" borderId="0" xfId="5" applyFont="1" applyBorder="1" applyAlignment="1">
      <alignment horizontal="center" vertical="center"/>
    </xf>
    <xf numFmtId="0" fontId="37" fillId="0" borderId="0" xfId="0" applyFont="1"/>
    <xf numFmtId="0" fontId="35" fillId="0" borderId="0" xfId="0" applyFont="1" applyBorder="1"/>
    <xf numFmtId="0" fontId="9" fillId="0" borderId="27" xfId="5" applyFont="1" applyBorder="1">
      <alignment vertical="center"/>
    </xf>
    <xf numFmtId="0" fontId="9" fillId="0" borderId="25" xfId="5" applyFont="1" applyBorder="1">
      <alignment vertical="center"/>
    </xf>
    <xf numFmtId="0" fontId="9" fillId="0" borderId="29" xfId="5" applyFont="1" applyBorder="1">
      <alignment vertical="center"/>
    </xf>
    <xf numFmtId="0" fontId="9" fillId="0" borderId="25" xfId="5" applyFont="1" applyBorder="1" applyAlignment="1">
      <alignment horizontal="center" vertical="center"/>
    </xf>
    <xf numFmtId="0" fontId="14" fillId="2" borderId="5" xfId="5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5" xfId="5" applyFont="1" applyFill="1" applyBorder="1" applyAlignment="1">
      <alignment horizontal="center" wrapText="1"/>
    </xf>
    <xf numFmtId="0" fontId="12" fillId="2" borderId="30" xfId="5" applyFont="1" applyFill="1" applyBorder="1" applyAlignment="1">
      <alignment horizontal="center"/>
    </xf>
    <xf numFmtId="0" fontId="12" fillId="2" borderId="1" xfId="5" applyFont="1" applyFill="1" applyBorder="1" applyAlignment="1">
      <alignment horizontal="center"/>
    </xf>
    <xf numFmtId="0" fontId="12" fillId="2" borderId="31" xfId="5" applyFont="1" applyFill="1" applyBorder="1" applyAlignment="1">
      <alignment horizontal="center"/>
    </xf>
    <xf numFmtId="0" fontId="14" fillId="2" borderId="32" xfId="5" applyFont="1" applyFill="1" applyBorder="1" applyAlignment="1">
      <alignment horizontal="center"/>
    </xf>
    <xf numFmtId="0" fontId="14" fillId="2" borderId="26" xfId="5" applyFont="1" applyFill="1" applyBorder="1" applyAlignment="1">
      <alignment horizontal="center"/>
    </xf>
    <xf numFmtId="0" fontId="12" fillId="2" borderId="5" xfId="5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6" fontId="9" fillId="0" borderId="0" xfId="5" applyNumberFormat="1" applyFont="1">
      <alignment vertical="center"/>
    </xf>
    <xf numFmtId="177" fontId="9" fillId="0" borderId="0" xfId="5" applyNumberFormat="1" applyFont="1">
      <alignment vertical="center"/>
    </xf>
    <xf numFmtId="176" fontId="12" fillId="0" borderId="0" xfId="5" applyNumberFormat="1" applyFo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169" fontId="18" fillId="0" borderId="0" xfId="0" applyNumberFormat="1" applyFont="1" applyFill="1" applyBorder="1" applyAlignment="1">
      <alignment horizontal="center" vertical="center" wrapText="1"/>
    </xf>
    <xf numFmtId="170" fontId="19" fillId="0" borderId="0" xfId="0" applyNumberFormat="1" applyFont="1" applyFill="1" applyBorder="1" applyAlignment="1">
      <alignment horizontal="center"/>
    </xf>
    <xf numFmtId="173" fontId="9" fillId="0" borderId="0" xfId="0" applyNumberFormat="1" applyFont="1" applyFill="1" applyBorder="1" applyAlignment="1">
      <alignment horizontal="center" vertical="center" wrapText="1"/>
    </xf>
    <xf numFmtId="168" fontId="9" fillId="0" borderId="0" xfId="0" applyNumberFormat="1" applyFont="1" applyFill="1" applyBorder="1" applyAlignment="1">
      <alignment horizontal="center" vertical="center"/>
    </xf>
    <xf numFmtId="10" fontId="20" fillId="0" borderId="0" xfId="0" applyNumberFormat="1" applyFont="1" applyFill="1" applyBorder="1" applyAlignment="1">
      <alignment horizontal="center" vertical="center"/>
    </xf>
    <xf numFmtId="167" fontId="1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43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41" fillId="0" borderId="5" xfId="0" applyFont="1" applyFill="1" applyBorder="1" applyAlignment="1"/>
    <xf numFmtId="0" fontId="3" fillId="0" borderId="5" xfId="0" applyFont="1" applyFill="1" applyBorder="1" applyAlignment="1">
      <alignment horizontal="left" vertical="center" wrapText="1"/>
    </xf>
    <xf numFmtId="172" fontId="41" fillId="0" borderId="5" xfId="8" applyNumberFormat="1" applyFont="1" applyFill="1" applyBorder="1"/>
    <xf numFmtId="168" fontId="3" fillId="0" borderId="5" xfId="0" applyNumberFormat="1" applyFont="1" applyFill="1" applyBorder="1" applyAlignment="1">
      <alignment horizontal="center" vertical="center"/>
    </xf>
    <xf numFmtId="172" fontId="41" fillId="0" borderId="5" xfId="8" applyNumberFormat="1" applyFont="1" applyFill="1" applyBorder="1" applyAlignment="1">
      <alignment horizontal="center"/>
    </xf>
    <xf numFmtId="9" fontId="41" fillId="0" borderId="5" xfId="3" applyFont="1" applyFill="1" applyBorder="1" applyAlignment="1">
      <alignment horizontal="center" vertical="center"/>
    </xf>
    <xf numFmtId="178" fontId="42" fillId="0" borderId="5" xfId="8" applyNumberFormat="1" applyFont="1" applyFill="1" applyBorder="1" applyAlignment="1">
      <alignment horizontal="center" vertical="center"/>
    </xf>
    <xf numFmtId="171" fontId="3" fillId="0" borderId="5" xfId="8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171" fontId="6" fillId="0" borderId="5" xfId="8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 vertical="center"/>
    </xf>
    <xf numFmtId="171" fontId="3" fillId="0" borderId="5" xfId="8" applyNumberFormat="1" applyFont="1" applyFill="1" applyBorder="1" applyAlignment="1">
      <alignment horizontal="right" vertical="center"/>
    </xf>
    <xf numFmtId="164" fontId="3" fillId="0" borderId="5" xfId="8" applyNumberFormat="1" applyFont="1" applyFill="1" applyBorder="1" applyAlignment="1">
      <alignment horizontal="right" vertical="center"/>
    </xf>
    <xf numFmtId="9" fontId="3" fillId="0" borderId="5" xfId="3" applyFont="1" applyFill="1" applyBorder="1" applyAlignment="1">
      <alignment horizontal="center" vertical="center"/>
    </xf>
    <xf numFmtId="164" fontId="3" fillId="0" borderId="5" xfId="8" applyNumberFormat="1" applyFont="1" applyFill="1" applyBorder="1" applyAlignment="1">
      <alignment horizontal="center" vertical="center"/>
    </xf>
    <xf numFmtId="171" fontId="3" fillId="0" borderId="5" xfId="8" applyNumberFormat="1" applyFont="1" applyFill="1" applyBorder="1" applyAlignment="1">
      <alignment vertical="center"/>
    </xf>
    <xf numFmtId="171" fontId="6" fillId="0" borderId="5" xfId="8" applyNumberFormat="1" applyFont="1" applyFill="1" applyBorder="1" applyAlignment="1">
      <alignment vertical="center"/>
    </xf>
    <xf numFmtId="171" fontId="6" fillId="0" borderId="5" xfId="8" applyNumberFormat="1" applyFont="1" applyFill="1" applyBorder="1"/>
    <xf numFmtId="171" fontId="40" fillId="0" borderId="5" xfId="8" applyNumberFormat="1" applyFont="1" applyFill="1" applyBorder="1" applyAlignment="1">
      <alignment horizontal="center" vertical="center" wrapText="1"/>
    </xf>
    <xf numFmtId="171" fontId="40" fillId="0" borderId="5" xfId="8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179" fontId="9" fillId="3" borderId="0" xfId="5" applyNumberFormat="1" applyFont="1" applyFill="1">
      <alignment vertical="center"/>
    </xf>
    <xf numFmtId="0" fontId="44" fillId="0" borderId="0" xfId="1" applyFont="1" applyFill="1"/>
    <xf numFmtId="0" fontId="18" fillId="0" borderId="5" xfId="5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5" xfId="0" applyFont="1" applyBorder="1"/>
    <xf numFmtId="0" fontId="9" fillId="0" borderId="5" xfId="0" applyFont="1" applyBorder="1" applyAlignment="1">
      <alignment horizontal="center"/>
    </xf>
    <xf numFmtId="0" fontId="9" fillId="0" borderId="25" xfId="0" applyFont="1" applyBorder="1"/>
    <xf numFmtId="0" fontId="9" fillId="0" borderId="32" xfId="5" applyFont="1" applyFill="1" applyBorder="1" applyAlignment="1">
      <alignment horizontal="center"/>
    </xf>
    <xf numFmtId="0" fontId="9" fillId="0" borderId="5" xfId="5" applyFont="1" applyFill="1" applyBorder="1" applyAlignment="1">
      <alignment horizontal="center"/>
    </xf>
    <xf numFmtId="169" fontId="9" fillId="0" borderId="5" xfId="0" applyNumberFormat="1" applyFont="1" applyFill="1" applyBorder="1" applyAlignment="1">
      <alignment horizontal="center"/>
    </xf>
    <xf numFmtId="0" fontId="9" fillId="0" borderId="26" xfId="5" applyFont="1" applyFill="1" applyBorder="1" applyAlignment="1">
      <alignment horizontal="center"/>
    </xf>
    <xf numFmtId="0" fontId="9" fillId="0" borderId="25" xfId="5" applyFont="1" applyFill="1" applyBorder="1" applyAlignment="1">
      <alignment horizontal="center"/>
    </xf>
    <xf numFmtId="0" fontId="18" fillId="0" borderId="25" xfId="5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5" xfId="0" applyFont="1" applyFill="1" applyBorder="1"/>
    <xf numFmtId="0" fontId="22" fillId="0" borderId="5" xfId="1" applyFont="1" applyFill="1" applyBorder="1" applyAlignment="1">
      <alignment horizontal="center"/>
    </xf>
    <xf numFmtId="0" fontId="12" fillId="2" borderId="17" xfId="5" applyFont="1" applyFill="1" applyBorder="1" applyAlignment="1">
      <alignment horizontal="center"/>
    </xf>
    <xf numFmtId="0" fontId="7" fillId="0" borderId="5" xfId="9" applyFont="1" applyFill="1" applyBorder="1" applyAlignment="1">
      <alignment horizontal="left" vertical="center"/>
    </xf>
    <xf numFmtId="0" fontId="12" fillId="2" borderId="5" xfId="5" applyFont="1" applyFill="1" applyBorder="1" applyAlignment="1"/>
    <xf numFmtId="0" fontId="22" fillId="0" borderId="5" xfId="1" applyFont="1" applyFill="1" applyBorder="1" applyAlignment="1"/>
    <xf numFmtId="0" fontId="5" fillId="0" borderId="5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vertical="center"/>
    </xf>
    <xf numFmtId="0" fontId="3" fillId="0" borderId="0" xfId="6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9" fillId="0" borderId="5" xfId="6" applyFont="1" applyFill="1" applyBorder="1" applyAlignment="1">
      <alignment horizontal="center" vertical="center"/>
    </xf>
    <xf numFmtId="0" fontId="7" fillId="0" borderId="33" xfId="9" applyFont="1" applyFill="1" applyBorder="1" applyAlignment="1">
      <alignment horizontal="left" vertical="center"/>
    </xf>
    <xf numFmtId="0" fontId="12" fillId="2" borderId="25" xfId="5" applyFont="1" applyFill="1" applyBorder="1" applyAlignment="1">
      <alignment horizontal="center"/>
    </xf>
    <xf numFmtId="0" fontId="4" fillId="2" borderId="25" xfId="5" applyFont="1" applyFill="1" applyBorder="1" applyAlignment="1">
      <alignment horizontal="center"/>
    </xf>
    <xf numFmtId="0" fontId="4" fillId="2" borderId="25" xfId="5" applyFont="1" applyFill="1" applyBorder="1" applyAlignment="1">
      <alignment horizontal="center" wrapText="1"/>
    </xf>
    <xf numFmtId="0" fontId="12" fillId="2" borderId="25" xfId="5" applyFont="1" applyFill="1" applyBorder="1" applyAlignment="1"/>
    <xf numFmtId="0" fontId="12" fillId="2" borderId="28" xfId="5" applyFont="1" applyFill="1" applyBorder="1" applyAlignment="1">
      <alignment horizontal="center"/>
    </xf>
    <xf numFmtId="0" fontId="47" fillId="0" borderId="0" xfId="1" applyFont="1" applyFill="1"/>
    <xf numFmtId="0" fontId="4" fillId="2" borderId="34" xfId="5" applyFont="1" applyFill="1" applyBorder="1" applyAlignment="1">
      <alignment horizontal="center"/>
    </xf>
    <xf numFmtId="0" fontId="49" fillId="0" borderId="0" xfId="5" applyFont="1">
      <alignment vertical="center"/>
    </xf>
    <xf numFmtId="0" fontId="20" fillId="0" borderId="0" xfId="5" applyFont="1">
      <alignment vertical="center"/>
    </xf>
    <xf numFmtId="0" fontId="47" fillId="0" borderId="0" xfId="1" applyFont="1" applyFill="1" applyBorder="1"/>
    <xf numFmtId="0" fontId="46" fillId="0" borderId="32" xfId="5" applyFont="1" applyFill="1" applyBorder="1" applyAlignment="1">
      <alignment horizontal="center"/>
    </xf>
    <xf numFmtId="0" fontId="46" fillId="0" borderId="5" xfId="5" applyFont="1" applyFill="1" applyBorder="1" applyAlignment="1">
      <alignment horizontal="center"/>
    </xf>
    <xf numFmtId="0" fontId="50" fillId="0" borderId="5" xfId="5" applyFont="1" applyFill="1" applyBorder="1" applyAlignment="1">
      <alignment horizontal="center"/>
    </xf>
    <xf numFmtId="177" fontId="46" fillId="0" borderId="0" xfId="5" applyNumberFormat="1" applyFont="1">
      <alignment vertical="center"/>
    </xf>
    <xf numFmtId="176" fontId="46" fillId="0" borderId="0" xfId="5" applyNumberFormat="1" applyFont="1">
      <alignment vertical="center"/>
    </xf>
    <xf numFmtId="0" fontId="46" fillId="0" borderId="0" xfId="5" applyFont="1">
      <alignment vertical="center"/>
    </xf>
    <xf numFmtId="0" fontId="46" fillId="0" borderId="5" xfId="5" applyFont="1" applyFill="1" applyBorder="1">
      <alignment vertical="center"/>
    </xf>
    <xf numFmtId="176" fontId="51" fillId="0" borderId="0" xfId="5" applyNumberFormat="1" applyFont="1">
      <alignment vertical="center"/>
    </xf>
    <xf numFmtId="0" fontId="46" fillId="0" borderId="5" xfId="5" applyFont="1" applyFill="1" applyBorder="1" applyAlignment="1">
      <alignment horizontal="center" vertical="center"/>
    </xf>
    <xf numFmtId="0" fontId="46" fillId="0" borderId="5" xfId="0" applyFont="1" applyBorder="1"/>
    <xf numFmtId="0" fontId="46" fillId="0" borderId="32" xfId="5" applyFont="1" applyFill="1" applyBorder="1">
      <alignment vertical="center"/>
    </xf>
    <xf numFmtId="0" fontId="51" fillId="0" borderId="5" xfId="5" applyFont="1" applyFill="1" applyBorder="1" applyAlignment="1">
      <alignment horizontal="center"/>
    </xf>
    <xf numFmtId="170" fontId="18" fillId="4" borderId="17" xfId="0" applyNumberFormat="1" applyFont="1" applyFill="1" applyBorder="1" applyAlignment="1">
      <alignment horizontal="center"/>
    </xf>
    <xf numFmtId="166" fontId="18" fillId="4" borderId="5" xfId="0" applyNumberFormat="1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 vertical="center"/>
    </xf>
    <xf numFmtId="0" fontId="30" fillId="4" borderId="0" xfId="0" applyFont="1" applyFill="1" applyAlignment="1">
      <alignment horizontal="center" vertical="center"/>
    </xf>
    <xf numFmtId="0" fontId="9" fillId="4" borderId="5" xfId="0" applyFont="1" applyFill="1" applyBorder="1" applyAlignment="1">
      <alignment horizontal="right"/>
    </xf>
    <xf numFmtId="0" fontId="12" fillId="2" borderId="33" xfId="5" applyFont="1" applyFill="1" applyBorder="1" applyAlignment="1">
      <alignment horizontal="center"/>
    </xf>
    <xf numFmtId="0" fontId="9" fillId="0" borderId="35" xfId="5" applyFont="1" applyBorder="1">
      <alignment vertical="center"/>
    </xf>
    <xf numFmtId="0" fontId="5" fillId="0" borderId="5" xfId="9" applyFont="1" applyFill="1" applyBorder="1" applyAlignment="1">
      <alignment vertical="center"/>
    </xf>
    <xf numFmtId="0" fontId="5" fillId="0" borderId="5" xfId="9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left" vertical="center" wrapText="1"/>
    </xf>
    <xf numFmtId="0" fontId="5" fillId="0" borderId="38" xfId="0" applyFont="1" applyFill="1" applyBorder="1" applyAlignment="1">
      <alignment horizontal="left" vertical="center" wrapText="1"/>
    </xf>
    <xf numFmtId="0" fontId="22" fillId="5" borderId="0" xfId="1" applyFont="1" applyFill="1"/>
    <xf numFmtId="0" fontId="52" fillId="0" borderId="0" xfId="1" applyFont="1" applyFill="1"/>
    <xf numFmtId="0" fontId="3" fillId="0" borderId="0" xfId="6" applyFont="1" applyFill="1" applyBorder="1">
      <alignment vertical="center"/>
    </xf>
    <xf numFmtId="171" fontId="9" fillId="0" borderId="1" xfId="6" applyNumberFormat="1" applyFont="1" applyFill="1" applyBorder="1">
      <alignment vertical="center"/>
    </xf>
    <xf numFmtId="0" fontId="9" fillId="0" borderId="1" xfId="6" applyFont="1" applyFill="1" applyBorder="1">
      <alignment vertical="center"/>
    </xf>
    <xf numFmtId="0" fontId="9" fillId="0" borderId="31" xfId="6" applyFont="1" applyFill="1" applyBorder="1">
      <alignment vertical="center"/>
    </xf>
    <xf numFmtId="0" fontId="9" fillId="0" borderId="26" xfId="6" applyFont="1" applyFill="1" applyBorder="1">
      <alignment vertical="center"/>
    </xf>
    <xf numFmtId="0" fontId="9" fillId="0" borderId="29" xfId="6" applyFont="1" applyFill="1" applyBorder="1">
      <alignment vertical="center"/>
    </xf>
    <xf numFmtId="0" fontId="5" fillId="5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37" xfId="9" applyFont="1" applyFill="1" applyBorder="1" applyAlignment="1">
      <alignment vertical="center"/>
    </xf>
    <xf numFmtId="0" fontId="53" fillId="0" borderId="0" xfId="1" applyFont="1" applyFill="1"/>
    <xf numFmtId="0" fontId="53" fillId="0" borderId="17" xfId="1" applyFont="1" applyFill="1" applyBorder="1"/>
    <xf numFmtId="0" fontId="53" fillId="0" borderId="5" xfId="1" applyFont="1" applyFill="1" applyBorder="1"/>
    <xf numFmtId="0" fontId="7" fillId="0" borderId="17" xfId="6" applyFont="1" applyFill="1" applyBorder="1">
      <alignment vertical="center"/>
    </xf>
    <xf numFmtId="0" fontId="7" fillId="0" borderId="5" xfId="6" applyFont="1" applyFill="1" applyBorder="1">
      <alignment vertical="center"/>
    </xf>
    <xf numFmtId="171" fontId="7" fillId="0" borderId="5" xfId="8" applyNumberFormat="1" applyFont="1" applyFill="1" applyBorder="1" applyAlignment="1">
      <alignment vertical="center"/>
    </xf>
    <xf numFmtId="0" fontId="7" fillId="0" borderId="0" xfId="1" applyFont="1" applyFill="1"/>
    <xf numFmtId="0" fontId="7" fillId="0" borderId="39" xfId="6" applyFont="1" applyFill="1" applyBorder="1">
      <alignment vertical="center"/>
    </xf>
    <xf numFmtId="0" fontId="7" fillId="0" borderId="33" xfId="6" applyFont="1" applyFill="1" applyBorder="1">
      <alignment vertical="center"/>
    </xf>
    <xf numFmtId="171" fontId="7" fillId="0" borderId="33" xfId="8" applyNumberFormat="1" applyFont="1" applyFill="1" applyBorder="1" applyAlignment="1">
      <alignment vertical="center"/>
    </xf>
    <xf numFmtId="0" fontId="22" fillId="0" borderId="0" xfId="1" applyFont="1" applyFill="1" applyAlignment="1">
      <alignment shrinkToFit="1"/>
    </xf>
    <xf numFmtId="175" fontId="0" fillId="0" borderId="0" xfId="0" applyNumberFormat="1" applyFont="1" applyFill="1" applyBorder="1" applyAlignment="1">
      <alignment horizontal="center" shrinkToFit="1"/>
    </xf>
    <xf numFmtId="175" fontId="36" fillId="0" borderId="0" xfId="0" applyNumberFormat="1" applyFont="1" applyFill="1" applyBorder="1" applyAlignment="1">
      <alignment horizontal="center" shrinkToFit="1"/>
    </xf>
    <xf numFmtId="0" fontId="3" fillId="0" borderId="0" xfId="6" applyFont="1" applyFill="1" applyAlignment="1">
      <alignment vertical="center" shrinkToFit="1"/>
    </xf>
    <xf numFmtId="0" fontId="12" fillId="2" borderId="5" xfId="5" applyFont="1" applyFill="1" applyBorder="1" applyAlignment="1">
      <alignment horizontal="center" shrinkToFit="1"/>
    </xf>
    <xf numFmtId="0" fontId="4" fillId="0" borderId="11" xfId="5" applyFont="1" applyFill="1" applyBorder="1" applyAlignment="1">
      <alignment horizontal="center" shrinkToFit="1"/>
    </xf>
    <xf numFmtId="0" fontId="22" fillId="0" borderId="5" xfId="1" applyFont="1" applyFill="1" applyBorder="1" applyAlignment="1">
      <alignment shrinkToFit="1"/>
    </xf>
    <xf numFmtId="0" fontId="22" fillId="0" borderId="0" xfId="1" applyFont="1" applyFill="1" applyBorder="1" applyAlignment="1">
      <alignment shrinkToFit="1"/>
    </xf>
    <xf numFmtId="0" fontId="23" fillId="0" borderId="0" xfId="1" applyFont="1" applyFill="1" applyBorder="1" applyAlignment="1">
      <alignment shrinkToFit="1"/>
    </xf>
    <xf numFmtId="0" fontId="3" fillId="0" borderId="5" xfId="1" applyFont="1" applyFill="1" applyBorder="1" applyAlignment="1">
      <alignment shrinkToFit="1"/>
    </xf>
    <xf numFmtId="0" fontId="3" fillId="0" borderId="5" xfId="1" applyFill="1" applyBorder="1" applyAlignment="1">
      <alignment shrinkToFit="1"/>
    </xf>
    <xf numFmtId="0" fontId="9" fillId="0" borderId="5" xfId="6" applyFont="1" applyFill="1" applyBorder="1" applyAlignment="1">
      <alignment horizontal="left" vertical="center" shrinkToFit="1"/>
    </xf>
    <xf numFmtId="0" fontId="29" fillId="0" borderId="5" xfId="6" applyFont="1" applyFill="1" applyBorder="1" applyAlignment="1">
      <alignment horizontal="left" vertical="center" shrinkToFit="1"/>
    </xf>
    <xf numFmtId="0" fontId="29" fillId="0" borderId="33" xfId="6" applyFont="1" applyFill="1" applyBorder="1" applyAlignment="1">
      <alignment horizontal="left" vertical="center" shrinkToFit="1"/>
    </xf>
    <xf numFmtId="0" fontId="4" fillId="0" borderId="14" xfId="5" applyFont="1" applyFill="1" applyBorder="1" applyAlignment="1">
      <alignment horizontal="center" shrinkToFit="1"/>
    </xf>
    <xf numFmtId="169" fontId="5" fillId="0" borderId="5" xfId="0" applyNumberFormat="1" applyFont="1" applyFill="1" applyBorder="1" applyAlignment="1">
      <alignment horizontal="center" vertical="center" shrinkToFit="1"/>
    </xf>
    <xf numFmtId="170" fontId="5" fillId="0" borderId="3" xfId="0" applyNumberFormat="1" applyFont="1" applyFill="1" applyBorder="1" applyAlignment="1">
      <alignment horizontal="center" vertical="center" shrinkToFit="1"/>
    </xf>
    <xf numFmtId="169" fontId="5" fillId="0" borderId="1" xfId="0" applyNumberFormat="1" applyFont="1" applyFill="1" applyBorder="1" applyAlignment="1">
      <alignment horizontal="center" vertical="center" shrinkToFit="1"/>
    </xf>
    <xf numFmtId="169" fontId="5" fillId="0" borderId="5" xfId="7" applyNumberFormat="1" applyFont="1" applyFill="1" applyBorder="1" applyAlignment="1">
      <alignment horizontal="center" vertical="center" shrinkToFit="1"/>
    </xf>
    <xf numFmtId="0" fontId="22" fillId="0" borderId="5" xfId="1" applyFont="1" applyFill="1" applyBorder="1" applyAlignment="1">
      <alignment horizontal="center" shrinkToFit="1"/>
    </xf>
    <xf numFmtId="0" fontId="12" fillId="2" borderId="5" xfId="5" applyFont="1" applyFill="1" applyBorder="1" applyAlignment="1">
      <alignment horizontal="center" wrapText="1"/>
    </xf>
    <xf numFmtId="0" fontId="12" fillId="2" borderId="34" xfId="5" applyFont="1" applyFill="1" applyBorder="1" applyAlignment="1">
      <alignment horizontal="center" wrapText="1"/>
    </xf>
    <xf numFmtId="0" fontId="22" fillId="0" borderId="0" xfId="1" applyFont="1" applyFill="1" applyAlignment="1">
      <alignment wrapText="1"/>
    </xf>
    <xf numFmtId="0" fontId="9" fillId="0" borderId="40" xfId="0" applyFont="1" applyFill="1" applyBorder="1" applyAlignment="1">
      <alignment horizontal="center" vertical="center" shrinkToFit="1"/>
    </xf>
    <xf numFmtId="0" fontId="9" fillId="0" borderId="41" xfId="0" applyFont="1" applyFill="1" applyBorder="1" applyAlignment="1">
      <alignment horizontal="left" vertical="center" shrinkToFit="1"/>
    </xf>
    <xf numFmtId="0" fontId="9" fillId="0" borderId="41" xfId="0" applyFont="1" applyFill="1" applyBorder="1" applyAlignment="1">
      <alignment horizontal="center" vertical="center" shrinkToFit="1"/>
    </xf>
    <xf numFmtId="169" fontId="18" fillId="0" borderId="41" xfId="0" applyNumberFormat="1" applyFont="1" applyFill="1" applyBorder="1" applyAlignment="1">
      <alignment horizontal="center" vertical="center" shrinkToFit="1"/>
    </xf>
    <xf numFmtId="173" fontId="9" fillId="0" borderId="41" xfId="0" applyNumberFormat="1" applyFont="1" applyFill="1" applyBorder="1" applyAlignment="1">
      <alignment horizontal="center" vertical="center" shrinkToFit="1"/>
    </xf>
    <xf numFmtId="168" fontId="9" fillId="0" borderId="41" xfId="0" applyNumberFormat="1" applyFont="1" applyFill="1" applyBorder="1" applyAlignment="1">
      <alignment horizontal="center" vertical="center" shrinkToFit="1"/>
    </xf>
    <xf numFmtId="10" fontId="9" fillId="0" borderId="41" xfId="0" applyNumberFormat="1" applyFont="1" applyFill="1" applyBorder="1" applyAlignment="1">
      <alignment horizontal="center" vertical="center" shrinkToFit="1"/>
    </xf>
    <xf numFmtId="167" fontId="18" fillId="0" borderId="41" xfId="0" applyNumberFormat="1" applyFont="1" applyFill="1" applyBorder="1" applyAlignment="1">
      <alignment horizontal="center" vertical="center" shrinkToFit="1"/>
    </xf>
    <xf numFmtId="0" fontId="30" fillId="0" borderId="42" xfId="0" applyFont="1" applyFill="1" applyBorder="1" applyAlignment="1">
      <alignment horizontal="center" vertical="center" shrinkToFit="1"/>
    </xf>
    <xf numFmtId="0" fontId="9" fillId="0" borderId="0" xfId="5" applyFont="1" applyFill="1" applyAlignment="1">
      <alignment vertical="center" shrinkToFit="1"/>
    </xf>
    <xf numFmtId="0" fontId="3" fillId="0" borderId="0" xfId="0" applyFont="1" applyFill="1" applyAlignment="1">
      <alignment horizontal="center" shrinkToFit="1"/>
    </xf>
    <xf numFmtId="0" fontId="9" fillId="0" borderId="43" xfId="0" applyFont="1" applyFill="1" applyBorder="1" applyAlignment="1">
      <alignment horizontal="center" vertical="center" shrinkToFit="1"/>
    </xf>
    <xf numFmtId="0" fontId="9" fillId="0" borderId="3" xfId="0" applyFont="1" applyFill="1" applyBorder="1" applyAlignment="1">
      <alignment horizontal="left" vertical="center" shrinkToFit="1"/>
    </xf>
    <xf numFmtId="0" fontId="9" fillId="0" borderId="3" xfId="0" applyFont="1" applyFill="1" applyBorder="1" applyAlignment="1">
      <alignment horizontal="center" vertical="center" shrinkToFit="1"/>
    </xf>
    <xf numFmtId="169" fontId="18" fillId="0" borderId="3" xfId="0" applyNumberFormat="1" applyFont="1" applyFill="1" applyBorder="1" applyAlignment="1">
      <alignment horizontal="center" vertical="center" shrinkToFit="1"/>
    </xf>
    <xf numFmtId="173" fontId="9" fillId="0" borderId="3" xfId="0" applyNumberFormat="1" applyFont="1" applyFill="1" applyBorder="1" applyAlignment="1">
      <alignment horizontal="center" vertical="center" shrinkToFit="1"/>
    </xf>
    <xf numFmtId="168" fontId="9" fillId="0" borderId="3" xfId="0" applyNumberFormat="1" applyFont="1" applyFill="1" applyBorder="1" applyAlignment="1">
      <alignment horizontal="center" vertical="center" shrinkToFit="1"/>
    </xf>
    <xf numFmtId="10" fontId="9" fillId="0" borderId="3" xfId="0" applyNumberFormat="1" applyFont="1" applyFill="1" applyBorder="1" applyAlignment="1">
      <alignment horizontal="center" vertical="center" shrinkToFit="1"/>
    </xf>
    <xf numFmtId="167" fontId="18" fillId="0" borderId="3" xfId="0" applyNumberFormat="1" applyFont="1" applyFill="1" applyBorder="1" applyAlignment="1">
      <alignment horizontal="center" vertical="center" shrinkToFit="1"/>
    </xf>
    <xf numFmtId="0" fontId="9" fillId="0" borderId="44" xfId="0" applyFont="1" applyFill="1" applyBorder="1" applyAlignment="1">
      <alignment horizontal="center" vertical="center" shrinkToFit="1"/>
    </xf>
    <xf numFmtId="0" fontId="9" fillId="0" borderId="2" xfId="0" applyFont="1" applyFill="1" applyBorder="1" applyAlignment="1">
      <alignment horizontal="left" vertical="center" shrinkToFit="1"/>
    </xf>
    <xf numFmtId="0" fontId="9" fillId="0" borderId="2" xfId="0" applyFont="1" applyFill="1" applyBorder="1" applyAlignment="1">
      <alignment horizontal="center" vertical="center" shrinkToFit="1"/>
    </xf>
    <xf numFmtId="169" fontId="18" fillId="0" borderId="2" xfId="0" applyNumberFormat="1" applyFont="1" applyFill="1" applyBorder="1" applyAlignment="1">
      <alignment horizontal="center" vertical="center" shrinkToFit="1"/>
    </xf>
    <xf numFmtId="173" fontId="9" fillId="0" borderId="2" xfId="0" applyNumberFormat="1" applyFont="1" applyFill="1" applyBorder="1" applyAlignment="1">
      <alignment horizontal="center" vertical="center" shrinkToFit="1"/>
    </xf>
    <xf numFmtId="168" fontId="9" fillId="0" borderId="2" xfId="0" applyNumberFormat="1" applyFont="1" applyFill="1" applyBorder="1" applyAlignment="1">
      <alignment horizontal="center" vertical="center" shrinkToFit="1"/>
    </xf>
    <xf numFmtId="10" fontId="9" fillId="0" borderId="2" xfId="0" applyNumberFormat="1" applyFont="1" applyFill="1" applyBorder="1" applyAlignment="1">
      <alignment horizontal="center" vertical="center" shrinkToFit="1"/>
    </xf>
    <xf numFmtId="167" fontId="18" fillId="0" borderId="2" xfId="0" applyNumberFormat="1" applyFont="1" applyFill="1" applyBorder="1" applyAlignment="1">
      <alignment horizontal="center" vertical="center" shrinkToFit="1"/>
    </xf>
    <xf numFmtId="0" fontId="30" fillId="0" borderId="45" xfId="0" applyFont="1" applyFill="1" applyBorder="1" applyAlignment="1">
      <alignment horizontal="center" vertical="center" shrinkToFit="1"/>
    </xf>
    <xf numFmtId="0" fontId="30" fillId="0" borderId="0" xfId="0" applyFont="1" applyFill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shrinkToFit="1"/>
    </xf>
    <xf numFmtId="0" fontId="28" fillId="0" borderId="46" xfId="1" applyFont="1" applyFill="1" applyBorder="1" applyAlignment="1">
      <alignment shrinkToFit="1"/>
    </xf>
    <xf numFmtId="0" fontId="12" fillId="2" borderId="25" xfId="5" applyFont="1" applyFill="1" applyBorder="1" applyAlignment="1">
      <alignment horizontal="center" shrinkToFit="1"/>
    </xf>
    <xf numFmtId="0" fontId="23" fillId="0" borderId="18" xfId="1" applyFont="1" applyFill="1" applyBorder="1" applyAlignment="1">
      <alignment shrinkToFit="1"/>
    </xf>
    <xf numFmtId="0" fontId="4" fillId="2" borderId="25" xfId="5" applyFont="1" applyFill="1" applyBorder="1" applyAlignment="1">
      <alignment horizontal="center" shrinkToFit="1"/>
    </xf>
    <xf numFmtId="0" fontId="56" fillId="0" borderId="0" xfId="1" applyFont="1" applyFill="1"/>
    <xf numFmtId="0" fontId="7" fillId="0" borderId="5" xfId="6" applyFont="1" applyFill="1" applyBorder="1" applyAlignment="1">
      <alignment horizontal="center" vertical="center"/>
    </xf>
    <xf numFmtId="0" fontId="7" fillId="0" borderId="33" xfId="6" applyFont="1" applyFill="1" applyBorder="1" applyAlignment="1">
      <alignment horizontal="center" vertical="center"/>
    </xf>
    <xf numFmtId="172" fontId="64" fillId="0" borderId="5" xfId="8" applyNumberFormat="1" applyFont="1" applyFill="1" applyBorder="1" applyAlignment="1">
      <alignment horizontal="center" vertical="center"/>
    </xf>
    <xf numFmtId="0" fontId="64" fillId="0" borderId="5" xfId="0" applyFont="1" applyFill="1" applyBorder="1"/>
    <xf numFmtId="0" fontId="65" fillId="0" borderId="0" xfId="5" applyFont="1">
      <alignment vertical="center"/>
    </xf>
    <xf numFmtId="0" fontId="66" fillId="0" borderId="0" xfId="5" applyFont="1">
      <alignment vertical="center"/>
    </xf>
    <xf numFmtId="0" fontId="67" fillId="0" borderId="0" xfId="5" applyFont="1">
      <alignment vertical="center"/>
    </xf>
    <xf numFmtId="0" fontId="8" fillId="0" borderId="5" xfId="1" applyFont="1" applyFill="1" applyBorder="1" applyAlignment="1">
      <alignment wrapText="1" shrinkToFit="1"/>
    </xf>
    <xf numFmtId="172" fontId="41" fillId="7" borderId="5" xfId="8" applyNumberFormat="1" applyFont="1" applyFill="1" applyBorder="1"/>
    <xf numFmtId="171" fontId="40" fillId="7" borderId="5" xfId="8" applyNumberFormat="1" applyFont="1" applyFill="1" applyBorder="1" applyAlignment="1">
      <alignment horizontal="center" vertical="center"/>
    </xf>
    <xf numFmtId="0" fontId="7" fillId="0" borderId="33" xfId="5" applyFont="1" applyFill="1" applyBorder="1" applyAlignment="1">
      <alignment horizontal="left" shrinkToFit="1"/>
    </xf>
    <xf numFmtId="0" fontId="48" fillId="0" borderId="33" xfId="5" applyFont="1" applyFill="1" applyBorder="1" applyAlignment="1">
      <alignment horizontal="center"/>
    </xf>
    <xf numFmtId="0" fontId="7" fillId="0" borderId="5" xfId="5" applyFont="1" applyFill="1" applyBorder="1" applyAlignment="1">
      <alignment horizontal="left" shrinkToFit="1"/>
    </xf>
    <xf numFmtId="0" fontId="48" fillId="0" borderId="5" xfId="5" applyFont="1" applyFill="1" applyBorder="1" applyAlignment="1">
      <alignment horizontal="center"/>
    </xf>
    <xf numFmtId="169" fontId="48" fillId="0" borderId="5" xfId="0" applyNumberFormat="1" applyFont="1" applyFill="1" applyBorder="1" applyAlignment="1">
      <alignment horizontal="center" vertical="center" wrapText="1"/>
    </xf>
    <xf numFmtId="0" fontId="7" fillId="0" borderId="33" xfId="6" applyFont="1" applyFill="1" applyBorder="1" applyAlignment="1">
      <alignment vertical="center" shrinkToFit="1"/>
    </xf>
    <xf numFmtId="0" fontId="7" fillId="0" borderId="33" xfId="6" applyFont="1" applyFill="1" applyBorder="1" applyAlignment="1">
      <alignment vertical="center"/>
    </xf>
    <xf numFmtId="0" fontId="7" fillId="0" borderId="5" xfId="6" applyFont="1" applyFill="1" applyBorder="1" applyAlignment="1">
      <alignment vertical="center" shrinkToFit="1"/>
    </xf>
    <xf numFmtId="0" fontId="7" fillId="0" borderId="5" xfId="6" applyFont="1" applyFill="1" applyBorder="1" applyAlignment="1">
      <alignment vertical="center"/>
    </xf>
    <xf numFmtId="0" fontId="59" fillId="0" borderId="5" xfId="9" applyFont="1" applyFill="1" applyBorder="1" applyAlignment="1">
      <alignment vertical="center"/>
    </xf>
    <xf numFmtId="0" fontId="59" fillId="5" borderId="0" xfId="1" applyFont="1" applyFill="1"/>
    <xf numFmtId="0" fontId="8" fillId="8" borderId="5" xfId="7" applyFont="1" applyFill="1" applyBorder="1"/>
    <xf numFmtId="0" fontId="5" fillId="8" borderId="5" xfId="7" applyFont="1" applyFill="1" applyBorder="1" applyAlignment="1">
      <alignment horizontal="center" vertical="center" wrapText="1"/>
    </xf>
    <xf numFmtId="169" fontId="5" fillId="8" borderId="5" xfId="7" applyNumberFormat="1" applyFont="1" applyFill="1" applyBorder="1" applyAlignment="1">
      <alignment horizontal="center" vertical="center" shrinkToFit="1"/>
    </xf>
    <xf numFmtId="164" fontId="5" fillId="8" borderId="5" xfId="8" applyFont="1" applyFill="1" applyBorder="1" applyAlignment="1">
      <alignment horizontal="center" vertical="center"/>
    </xf>
    <xf numFmtId="0" fontId="53" fillId="0" borderId="0" xfId="1" applyFont="1" applyFill="1" applyBorder="1"/>
    <xf numFmtId="0" fontId="22" fillId="0" borderId="17" xfId="1" applyFont="1" applyFill="1" applyBorder="1"/>
    <xf numFmtId="0" fontId="52" fillId="0" borderId="0" xfId="1" applyFont="1" applyFill="1" applyBorder="1"/>
    <xf numFmtId="0" fontId="56" fillId="0" borderId="0" xfId="1" applyFont="1" applyFill="1" applyBorder="1"/>
    <xf numFmtId="0" fontId="12" fillId="2" borderId="47" xfId="5" applyFont="1" applyFill="1" applyBorder="1" applyAlignment="1">
      <alignment horizontal="center" shrinkToFit="1"/>
    </xf>
    <xf numFmtId="0" fontId="4" fillId="0" borderId="48" xfId="5" applyFont="1" applyFill="1" applyBorder="1" applyAlignment="1">
      <alignment horizontal="center" vertical="center" shrinkToFit="1"/>
    </xf>
    <xf numFmtId="0" fontId="5" fillId="0" borderId="49" xfId="0" applyFont="1" applyFill="1" applyBorder="1" applyAlignment="1">
      <alignment horizontal="center" vertical="center" shrinkToFit="1"/>
    </xf>
    <xf numFmtId="0" fontId="5" fillId="0" borderId="47" xfId="0" applyFont="1" applyFill="1" applyBorder="1" applyAlignment="1">
      <alignment horizontal="center" vertical="center" shrinkToFit="1"/>
    </xf>
    <xf numFmtId="0" fontId="22" fillId="0" borderId="0" xfId="1" applyFont="1" applyFill="1" applyAlignment="1">
      <alignment horizontal="center" shrinkToFit="1"/>
    </xf>
    <xf numFmtId="0" fontId="23" fillId="0" borderId="0" xfId="1" applyFont="1" applyFill="1" applyAlignment="1">
      <alignment horizontal="center" shrinkToFit="1"/>
    </xf>
    <xf numFmtId="0" fontId="3" fillId="6" borderId="5" xfId="1" applyFont="1" applyFill="1" applyBorder="1" applyAlignment="1">
      <alignment horizontal="center" shrinkToFit="1"/>
    </xf>
    <xf numFmtId="0" fontId="3" fillId="6" borderId="5" xfId="1" applyFill="1" applyBorder="1" applyAlignment="1">
      <alignment horizontal="center" shrinkToFit="1"/>
    </xf>
    <xf numFmtId="0" fontId="3" fillId="0" borderId="0" xfId="1" applyFont="1" applyFill="1" applyBorder="1" applyAlignment="1">
      <alignment horizontal="center" shrinkToFit="1"/>
    </xf>
    <xf numFmtId="0" fontId="22" fillId="0" borderId="0" xfId="1" applyFont="1" applyFill="1" applyBorder="1" applyAlignment="1">
      <alignment horizontal="center" shrinkToFit="1"/>
    </xf>
    <xf numFmtId="0" fontId="3" fillId="0" borderId="0" xfId="6" applyFont="1" applyFill="1" applyAlignment="1">
      <alignment horizontal="center" vertical="center" shrinkToFit="1"/>
    </xf>
    <xf numFmtId="164" fontId="8" fillId="0" borderId="5" xfId="8" applyFont="1" applyFill="1" applyBorder="1" applyAlignment="1">
      <alignment horizontal="center" shrinkToFit="1"/>
    </xf>
    <xf numFmtId="0" fontId="12" fillId="2" borderId="5" xfId="5" applyNumberFormat="1" applyFont="1" applyFill="1" applyBorder="1" applyAlignment="1">
      <alignment horizontal="center" wrapText="1"/>
    </xf>
    <xf numFmtId="0" fontId="12" fillId="2" borderId="5" xfId="5" applyNumberFormat="1" applyFont="1" applyFill="1" applyBorder="1" applyAlignment="1">
      <alignment horizontal="center"/>
    </xf>
    <xf numFmtId="0" fontId="4" fillId="0" borderId="14" xfId="5" applyNumberFormat="1" applyFont="1" applyFill="1" applyBorder="1" applyAlignment="1">
      <alignment horizontal="center" wrapText="1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4" fillId="0" borderId="11" xfId="5" applyNumberFormat="1" applyFont="1" applyFill="1" applyBorder="1" applyAlignment="1">
      <alignment horizontal="center" wrapText="1"/>
    </xf>
    <xf numFmtId="0" fontId="4" fillId="0" borderId="11" xfId="5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 vertical="center" wrapText="1"/>
    </xf>
    <xf numFmtId="0" fontId="4" fillId="0" borderId="14" xfId="5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8" borderId="5" xfId="7" applyNumberFormat="1" applyFont="1" applyFill="1" applyBorder="1" applyAlignment="1">
      <alignment horizontal="center" vertical="center" wrapText="1"/>
    </xf>
    <xf numFmtId="0" fontId="5" fillId="0" borderId="5" xfId="7" applyNumberFormat="1" applyFont="1" applyFill="1" applyBorder="1" applyAlignment="1">
      <alignment horizontal="center" vertical="center" wrapText="1"/>
    </xf>
    <xf numFmtId="0" fontId="22" fillId="0" borderId="0" xfId="1" applyNumberFormat="1" applyFont="1" applyFill="1" applyAlignment="1">
      <alignment horizontal="center"/>
    </xf>
    <xf numFmtId="0" fontId="23" fillId="0" borderId="0" xfId="1" applyNumberFormat="1" applyFont="1" applyFill="1" applyAlignment="1">
      <alignment horizontal="center"/>
    </xf>
    <xf numFmtId="0" fontId="8" fillId="0" borderId="5" xfId="1" applyNumberFormat="1" applyFont="1" applyFill="1" applyBorder="1" applyAlignment="1">
      <alignment horizontal="center"/>
    </xf>
    <xf numFmtId="0" fontId="22" fillId="0" borderId="5" xfId="1" applyNumberFormat="1" applyFont="1" applyFill="1" applyBorder="1" applyAlignment="1">
      <alignment horizontal="center"/>
    </xf>
    <xf numFmtId="0" fontId="3" fillId="0" borderId="5" xfId="1" applyNumberFormat="1" applyFont="1" applyFill="1" applyBorder="1" applyAlignment="1">
      <alignment horizontal="center"/>
    </xf>
    <xf numFmtId="0" fontId="3" fillId="0" borderId="0" xfId="6" applyNumberFormat="1" applyFont="1" applyFill="1" applyAlignment="1">
      <alignment horizontal="center" vertical="center"/>
    </xf>
    <xf numFmtId="0" fontId="8" fillId="0" borderId="5" xfId="8" applyNumberFormat="1" applyFont="1" applyFill="1" applyBorder="1" applyAlignment="1">
      <alignment horizontal="center" shrinkToFit="1"/>
    </xf>
    <xf numFmtId="0" fontId="21" fillId="0" borderId="0" xfId="0" applyFont="1" applyFill="1" applyAlignment="1">
      <alignment horizontal="center"/>
    </xf>
    <xf numFmtId="0" fontId="8" fillId="6" borderId="5" xfId="1" applyFont="1" applyFill="1" applyBorder="1" applyAlignment="1">
      <alignment horizontal="center" shrinkToFit="1"/>
    </xf>
    <xf numFmtId="0" fontId="3" fillId="0" borderId="0" xfId="1" applyFont="1" applyFill="1" applyAlignment="1">
      <alignment horizontal="center"/>
    </xf>
    <xf numFmtId="171" fontId="9" fillId="0" borderId="30" xfId="6" applyNumberFormat="1" applyFont="1" applyFill="1" applyBorder="1" applyAlignment="1">
      <alignment horizontal="center" vertical="center" shrinkToFit="1"/>
    </xf>
    <xf numFmtId="171" fontId="9" fillId="0" borderId="1" xfId="6" applyNumberFormat="1" applyFont="1" applyFill="1" applyBorder="1" applyAlignment="1">
      <alignment horizontal="center" vertical="center"/>
    </xf>
    <xf numFmtId="171" fontId="9" fillId="0" borderId="32" xfId="6" applyNumberFormat="1" applyFont="1" applyFill="1" applyBorder="1" applyAlignment="1">
      <alignment horizontal="center" vertical="center" shrinkToFit="1"/>
    </xf>
    <xf numFmtId="171" fontId="9" fillId="0" borderId="5" xfId="6" applyNumberFormat="1" applyFont="1" applyFill="1" applyBorder="1" applyAlignment="1">
      <alignment horizontal="center" vertical="center"/>
    </xf>
    <xf numFmtId="171" fontId="9" fillId="0" borderId="27" xfId="6" applyNumberFormat="1" applyFont="1" applyFill="1" applyBorder="1" applyAlignment="1">
      <alignment horizontal="center" vertical="center" shrinkToFit="1"/>
    </xf>
    <xf numFmtId="171" fontId="9" fillId="0" borderId="25" xfId="6" applyNumberFormat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/>
    </xf>
    <xf numFmtId="0" fontId="22" fillId="5" borderId="0" xfId="1" applyFont="1" applyFill="1" applyAlignment="1">
      <alignment horizontal="center"/>
    </xf>
    <xf numFmtId="164" fontId="8" fillId="8" borderId="47" xfId="8" applyFont="1" applyFill="1" applyBorder="1" applyAlignment="1">
      <alignment horizontal="center" shrinkToFit="1"/>
    </xf>
    <xf numFmtId="164" fontId="8" fillId="0" borderId="47" xfId="8" applyFont="1" applyFill="1" applyBorder="1" applyAlignment="1">
      <alignment horizontal="center" shrinkToFit="1"/>
    </xf>
    <xf numFmtId="0" fontId="12" fillId="0" borderId="5" xfId="0" applyFont="1" applyFill="1" applyBorder="1" applyAlignment="1">
      <alignment horizontal="center"/>
    </xf>
    <xf numFmtId="0" fontId="9" fillId="0" borderId="5" xfId="5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6" xfId="5" applyFont="1" applyFill="1" applyBorder="1" applyAlignment="1">
      <alignment horizontal="center" vertical="center"/>
    </xf>
    <xf numFmtId="0" fontId="9" fillId="0" borderId="5" xfId="5" applyFont="1" applyBorder="1" applyAlignment="1">
      <alignment horizontal="center" vertical="center"/>
    </xf>
    <xf numFmtId="4" fontId="9" fillId="0" borderId="5" xfId="0" applyNumberFormat="1" applyFont="1" applyBorder="1" applyAlignment="1">
      <alignment horizontal="center" vertical="center"/>
    </xf>
    <xf numFmtId="0" fontId="7" fillId="0" borderId="33" xfId="5" applyFont="1" applyFill="1" applyBorder="1" applyAlignment="1">
      <alignment horizontal="center"/>
    </xf>
    <xf numFmtId="0" fontId="28" fillId="0" borderId="0" xfId="1" applyFont="1" applyFill="1" applyBorder="1"/>
    <xf numFmtId="175" fontId="0" fillId="0" borderId="0" xfId="0" applyNumberFormat="1" applyFont="1" applyFill="1" applyBorder="1" applyAlignment="1">
      <alignment horizontal="center"/>
    </xf>
    <xf numFmtId="175" fontId="3" fillId="0" borderId="0" xfId="1" applyNumberFormat="1" applyFont="1" applyFill="1" applyBorder="1" applyAlignment="1">
      <alignment horizontal="center"/>
    </xf>
    <xf numFmtId="0" fontId="3" fillId="9" borderId="0" xfId="1" applyFont="1" applyFill="1" applyBorder="1" applyAlignment="1">
      <alignment horizontal="center"/>
    </xf>
    <xf numFmtId="0" fontId="7" fillId="9" borderId="5" xfId="1" applyFont="1" applyFill="1" applyBorder="1" applyAlignment="1">
      <alignment vertical="center"/>
    </xf>
    <xf numFmtId="0" fontId="68" fillId="0" borderId="32" xfId="5" applyFont="1" applyFill="1" applyBorder="1" applyAlignment="1">
      <alignment horizontal="center"/>
    </xf>
    <xf numFmtId="0" fontId="68" fillId="0" borderId="5" xfId="0" applyFont="1" applyBorder="1"/>
    <xf numFmtId="0" fontId="68" fillId="0" borderId="5" xfId="5" applyFont="1" applyFill="1" applyBorder="1" applyAlignment="1">
      <alignment horizontal="center"/>
    </xf>
    <xf numFmtId="0" fontId="68" fillId="0" borderId="17" xfId="5" applyFont="1" applyFill="1" applyBorder="1" applyAlignment="1">
      <alignment horizontal="center"/>
    </xf>
    <xf numFmtId="177" fontId="68" fillId="0" borderId="0" xfId="5" applyNumberFormat="1" applyFont="1">
      <alignment vertical="center"/>
    </xf>
    <xf numFmtId="176" fontId="68" fillId="0" borderId="0" xfId="5" applyNumberFormat="1" applyFont="1">
      <alignment vertical="center"/>
    </xf>
    <xf numFmtId="0" fontId="68" fillId="0" borderId="0" xfId="5" applyFont="1">
      <alignment vertical="center"/>
    </xf>
    <xf numFmtId="169" fontId="5" fillId="0" borderId="3" xfId="0" applyNumberFormat="1" applyFont="1" applyFill="1" applyBorder="1" applyAlignment="1">
      <alignment horizontal="center" vertical="center" shrinkToFit="1"/>
    </xf>
    <xf numFmtId="0" fontId="9" fillId="9" borderId="5" xfId="6" applyFont="1" applyFill="1" applyBorder="1" applyAlignment="1">
      <alignment horizontal="center" vertical="center"/>
    </xf>
    <xf numFmtId="0" fontId="9" fillId="9" borderId="5" xfId="6" applyFont="1" applyFill="1" applyBorder="1">
      <alignment vertical="center"/>
    </xf>
    <xf numFmtId="0" fontId="9" fillId="9" borderId="5" xfId="6" applyFont="1" applyFill="1" applyBorder="1" applyAlignment="1">
      <alignment horizontal="left" vertical="center" shrinkToFit="1"/>
    </xf>
    <xf numFmtId="0" fontId="9" fillId="9" borderId="33" xfId="6" applyFont="1" applyFill="1" applyBorder="1" applyAlignment="1">
      <alignment horizontal="left" vertical="center" shrinkToFit="1"/>
    </xf>
    <xf numFmtId="0" fontId="9" fillId="10" borderId="5" xfId="6" applyFont="1" applyFill="1" applyBorder="1" applyAlignment="1">
      <alignment horizontal="center" vertical="center"/>
    </xf>
    <xf numFmtId="0" fontId="9" fillId="10" borderId="5" xfId="6" applyFont="1" applyFill="1" applyBorder="1">
      <alignment vertical="center"/>
    </xf>
    <xf numFmtId="0" fontId="9" fillId="10" borderId="5" xfId="6" applyFont="1" applyFill="1" applyBorder="1" applyAlignment="1">
      <alignment horizontal="left" vertical="center" shrinkToFit="1"/>
    </xf>
    <xf numFmtId="180" fontId="9" fillId="10" borderId="5" xfId="8" applyNumberFormat="1" applyFont="1" applyFill="1" applyBorder="1" applyAlignment="1">
      <alignment horizontal="center" vertical="center"/>
    </xf>
    <xf numFmtId="180" fontId="9" fillId="9" borderId="5" xfId="8" applyNumberFormat="1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4" fillId="0" borderId="25" xfId="5" applyFont="1" applyFill="1" applyBorder="1" applyAlignment="1">
      <alignment horizontal="center"/>
    </xf>
    <xf numFmtId="0" fontId="69" fillId="0" borderId="0" xfId="5" applyFont="1">
      <alignment vertical="center"/>
    </xf>
    <xf numFmtId="165" fontId="9" fillId="10" borderId="5" xfId="8" applyNumberFormat="1" applyFont="1" applyFill="1" applyBorder="1" applyAlignment="1">
      <alignment horizontal="center" vertical="center"/>
    </xf>
    <xf numFmtId="180" fontId="9" fillId="10" borderId="5" xfId="6" applyNumberFormat="1" applyFont="1" applyFill="1" applyBorder="1" applyAlignment="1">
      <alignment horizontal="center" vertical="center"/>
    </xf>
    <xf numFmtId="0" fontId="7" fillId="9" borderId="5" xfId="5" applyFont="1" applyFill="1" applyBorder="1" applyAlignment="1">
      <alignment horizontal="left" shrinkToFit="1"/>
    </xf>
    <xf numFmtId="0" fontId="7" fillId="9" borderId="5" xfId="6" applyFont="1" applyFill="1" applyBorder="1" applyAlignment="1">
      <alignment vertical="center" shrinkToFit="1"/>
    </xf>
    <xf numFmtId="0" fontId="7" fillId="9" borderId="5" xfId="6" applyFont="1" applyFill="1" applyBorder="1" applyAlignment="1">
      <alignment vertical="center"/>
    </xf>
    <xf numFmtId="169" fontId="48" fillId="9" borderId="5" xfId="0" applyNumberFormat="1" applyFont="1" applyFill="1" applyBorder="1" applyAlignment="1">
      <alignment horizontal="center" vertical="center" wrapText="1"/>
    </xf>
    <xf numFmtId="0" fontId="59" fillId="9" borderId="5" xfId="9" applyFont="1" applyFill="1" applyBorder="1" applyAlignment="1">
      <alignment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vertical="center"/>
    </xf>
    <xf numFmtId="0" fontId="7" fillId="9" borderId="0" xfId="1" applyFont="1" applyFill="1"/>
    <xf numFmtId="0" fontId="7" fillId="9" borderId="5" xfId="6" applyFont="1" applyFill="1" applyBorder="1" applyAlignment="1">
      <alignment horizontal="right" vertical="center"/>
    </xf>
    <xf numFmtId="0" fontId="7" fillId="9" borderId="33" xfId="0" applyFont="1" applyFill="1" applyBorder="1" applyAlignment="1">
      <alignment horizontal="right" vertical="center"/>
    </xf>
    <xf numFmtId="0" fontId="7" fillId="9" borderId="5" xfId="0" applyFont="1" applyFill="1" applyBorder="1" applyAlignment="1">
      <alignment horizontal="right" vertical="center"/>
    </xf>
    <xf numFmtId="0" fontId="70" fillId="0" borderId="20" xfId="1" applyFont="1" applyFill="1" applyBorder="1"/>
    <xf numFmtId="0" fontId="71" fillId="0" borderId="0" xfId="1" applyFont="1" applyFill="1" applyBorder="1" applyAlignment="1">
      <alignment horizontal="center" shrinkToFit="1"/>
    </xf>
    <xf numFmtId="0" fontId="71" fillId="0" borderId="0" xfId="1" applyFont="1" applyFill="1" applyBorder="1" applyAlignment="1">
      <alignment horizontal="center"/>
    </xf>
    <xf numFmtId="0" fontId="71" fillId="0" borderId="0" xfId="1" applyFont="1" applyFill="1"/>
    <xf numFmtId="0" fontId="70" fillId="0" borderId="0" xfId="1" applyFont="1" applyFill="1"/>
    <xf numFmtId="0" fontId="5" fillId="5" borderId="5" xfId="9" applyFont="1" applyFill="1" applyBorder="1" applyAlignment="1">
      <alignment vertical="center"/>
    </xf>
    <xf numFmtId="169" fontId="5" fillId="5" borderId="5" xfId="0" applyNumberFormat="1" applyFont="1" applyFill="1" applyBorder="1" applyAlignment="1">
      <alignment horizontal="center" vertical="center" shrinkToFit="1"/>
    </xf>
    <xf numFmtId="0" fontId="7" fillId="10" borderId="0" xfId="1" applyFont="1" applyFill="1"/>
    <xf numFmtId="0" fontId="61" fillId="0" borderId="0" xfId="1" applyFont="1" applyFill="1" applyBorder="1"/>
    <xf numFmtId="0" fontId="62" fillId="0" borderId="0" xfId="0" applyFont="1" applyFill="1" applyAlignment="1">
      <alignment horizontal="center" vertical="center"/>
    </xf>
    <xf numFmtId="0" fontId="61" fillId="9" borderId="0" xfId="1" applyFont="1" applyFill="1" applyBorder="1" applyAlignment="1">
      <alignment horizontal="center"/>
    </xf>
    <xf numFmtId="0" fontId="63" fillId="0" borderId="5" xfId="1" applyFont="1" applyFill="1" applyBorder="1" applyAlignment="1">
      <alignment vertical="center"/>
    </xf>
    <xf numFmtId="0" fontId="61" fillId="0" borderId="5" xfId="1" applyFont="1" applyFill="1" applyBorder="1" applyAlignment="1">
      <alignment shrinkToFit="1"/>
    </xf>
    <xf numFmtId="0" fontId="61" fillId="0" borderId="5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right" vertical="center"/>
    </xf>
    <xf numFmtId="0" fontId="72" fillId="0" borderId="5" xfId="7" applyFont="1" applyFill="1" applyBorder="1"/>
    <xf numFmtId="0" fontId="73" fillId="0" borderId="5" xfId="7" applyFont="1" applyFill="1" applyBorder="1" applyAlignment="1">
      <alignment horizontal="center" vertical="center" wrapText="1"/>
    </xf>
    <xf numFmtId="169" fontId="73" fillId="0" borderId="5" xfId="7" applyNumberFormat="1" applyFont="1" applyFill="1" applyBorder="1" applyAlignment="1">
      <alignment horizontal="center" vertical="center" shrinkToFit="1"/>
    </xf>
    <xf numFmtId="0" fontId="73" fillId="0" borderId="5" xfId="7" applyNumberFormat="1" applyFont="1" applyFill="1" applyBorder="1" applyAlignment="1">
      <alignment horizontal="center" vertical="center" wrapText="1"/>
    </xf>
    <xf numFmtId="0" fontId="74" fillId="0" borderId="0" xfId="1" applyFont="1" applyFill="1" applyBorder="1"/>
    <xf numFmtId="0" fontId="74" fillId="0" borderId="0" xfId="1" applyFont="1" applyFill="1"/>
    <xf numFmtId="0" fontId="7" fillId="10" borderId="17" xfId="6" applyFont="1" applyFill="1" applyBorder="1">
      <alignment vertical="center"/>
    </xf>
    <xf numFmtId="0" fontId="7" fillId="10" borderId="5" xfId="6" applyFont="1" applyFill="1" applyBorder="1">
      <alignment vertical="center"/>
    </xf>
    <xf numFmtId="0" fontId="7" fillId="10" borderId="5" xfId="6" applyFont="1" applyFill="1" applyBorder="1" applyAlignment="1">
      <alignment horizontal="center" vertical="center"/>
    </xf>
    <xf numFmtId="0" fontId="29" fillId="10" borderId="5" xfId="6" applyFont="1" applyFill="1" applyBorder="1" applyAlignment="1">
      <alignment horizontal="left" vertical="center" shrinkToFit="1"/>
    </xf>
    <xf numFmtId="0" fontId="2" fillId="0" borderId="5" xfId="6" applyFont="1" applyFill="1" applyBorder="1" applyAlignment="1">
      <alignment horizontal="left" vertical="center" shrinkToFit="1"/>
    </xf>
    <xf numFmtId="181" fontId="5" fillId="0" borderId="5" xfId="0" applyNumberFormat="1" applyFont="1" applyFill="1" applyBorder="1" applyAlignment="1">
      <alignment horizontal="center" vertical="center"/>
    </xf>
    <xf numFmtId="0" fontId="5" fillId="11" borderId="36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center" vertical="center" wrapText="1"/>
    </xf>
    <xf numFmtId="0" fontId="5" fillId="11" borderId="38" xfId="9" applyFont="1" applyFill="1" applyBorder="1" applyAlignment="1">
      <alignment vertical="center"/>
    </xf>
    <xf numFmtId="169" fontId="5" fillId="11" borderId="2" xfId="0" applyNumberFormat="1" applyFont="1" applyFill="1" applyBorder="1" applyAlignment="1">
      <alignment horizontal="center" vertical="center" shrinkToFit="1"/>
    </xf>
    <xf numFmtId="0" fontId="5" fillId="11" borderId="2" xfId="0" applyNumberFormat="1" applyFont="1" applyFill="1" applyBorder="1" applyAlignment="1">
      <alignment horizontal="center" vertical="center"/>
    </xf>
    <xf numFmtId="0" fontId="22" fillId="11" borderId="0" xfId="1" applyFont="1" applyFill="1" applyAlignment="1">
      <alignment horizontal="center" shrinkToFit="1"/>
    </xf>
    <xf numFmtId="0" fontId="22" fillId="11" borderId="0" xfId="1" applyFont="1" applyFill="1" applyAlignment="1">
      <alignment horizontal="center"/>
    </xf>
    <xf numFmtId="0" fontId="22" fillId="11" borderId="0" xfId="1" applyFont="1" applyFill="1"/>
    <xf numFmtId="0" fontId="5" fillId="11" borderId="5" xfId="0" applyFont="1" applyFill="1" applyBorder="1" applyAlignment="1">
      <alignment horizontal="left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5" fillId="11" borderId="5" xfId="9" applyFont="1" applyFill="1" applyBorder="1" applyAlignment="1">
      <alignment vertical="center"/>
    </xf>
    <xf numFmtId="169" fontId="5" fillId="11" borderId="5" xfId="0" applyNumberFormat="1" applyFont="1" applyFill="1" applyBorder="1" applyAlignment="1">
      <alignment horizontal="center" vertical="center" shrinkToFit="1"/>
    </xf>
    <xf numFmtId="0" fontId="5" fillId="11" borderId="5" xfId="0" applyNumberFormat="1" applyFont="1" applyFill="1" applyBorder="1" applyAlignment="1">
      <alignment horizontal="center" vertical="center"/>
    </xf>
    <xf numFmtId="0" fontId="8" fillId="11" borderId="5" xfId="7" applyFont="1" applyFill="1" applyBorder="1"/>
    <xf numFmtId="0" fontId="5" fillId="11" borderId="5" xfId="7" applyFont="1" applyFill="1" applyBorder="1" applyAlignment="1">
      <alignment horizontal="center" vertical="center" wrapText="1"/>
    </xf>
    <xf numFmtId="169" fontId="5" fillId="11" borderId="5" xfId="7" applyNumberFormat="1" applyFont="1" applyFill="1" applyBorder="1" applyAlignment="1">
      <alignment horizontal="center" vertical="center" shrinkToFit="1"/>
    </xf>
    <xf numFmtId="0" fontId="8" fillId="11" borderId="5" xfId="8" applyNumberFormat="1" applyFont="1" applyFill="1" applyBorder="1" applyAlignment="1">
      <alignment horizontal="center" shrinkToFit="1"/>
    </xf>
    <xf numFmtId="164" fontId="8" fillId="11" borderId="47" xfId="8" applyFont="1" applyFill="1" applyBorder="1" applyAlignment="1">
      <alignment horizontal="center" shrinkToFit="1"/>
    </xf>
    <xf numFmtId="0" fontId="22" fillId="11" borderId="0" xfId="1" applyFont="1" applyFill="1" applyBorder="1"/>
    <xf numFmtId="0" fontId="22" fillId="8" borderId="0" xfId="1" applyFont="1" applyFill="1" applyBorder="1"/>
    <xf numFmtId="0" fontId="22" fillId="8" borderId="0" xfId="1" applyFont="1" applyFill="1"/>
    <xf numFmtId="0" fontId="54" fillId="8" borderId="0" xfId="0" applyFont="1" applyFill="1" applyBorder="1"/>
    <xf numFmtId="0" fontId="53" fillId="8" borderId="0" xfId="1" applyFont="1" applyFill="1" applyBorder="1"/>
    <xf numFmtId="164" fontId="8" fillId="8" borderId="5" xfId="8" applyFont="1" applyFill="1" applyBorder="1" applyAlignment="1">
      <alignment horizontal="center" shrinkToFit="1"/>
    </xf>
    <xf numFmtId="0" fontId="8" fillId="8" borderId="5" xfId="8" applyNumberFormat="1" applyFont="1" applyFill="1" applyBorder="1" applyAlignment="1">
      <alignment horizontal="center" shrinkToFit="1"/>
    </xf>
    <xf numFmtId="0" fontId="53" fillId="8" borderId="17" xfId="1" applyFont="1" applyFill="1" applyBorder="1"/>
    <xf numFmtId="0" fontId="53" fillId="8" borderId="5" xfId="1" applyFont="1" applyFill="1" applyBorder="1"/>
    <xf numFmtId="4" fontId="5" fillId="0" borderId="5" xfId="7" applyNumberFormat="1" applyFont="1" applyFill="1" applyBorder="1" applyAlignment="1">
      <alignment horizontal="center" vertical="center" wrapText="1"/>
    </xf>
    <xf numFmtId="0" fontId="9" fillId="8" borderId="32" xfId="5" applyFont="1" applyFill="1" applyBorder="1" applyAlignment="1">
      <alignment horizontal="center"/>
    </xf>
    <xf numFmtId="0" fontId="9" fillId="8" borderId="5" xfId="0" applyFont="1" applyFill="1" applyBorder="1"/>
    <xf numFmtId="0" fontId="9" fillId="8" borderId="5" xfId="5" applyFont="1" applyFill="1" applyBorder="1" applyAlignment="1">
      <alignment horizontal="center"/>
    </xf>
    <xf numFmtId="0" fontId="18" fillId="8" borderId="5" xfId="5" applyFont="1" applyFill="1" applyBorder="1" applyAlignment="1">
      <alignment horizontal="center"/>
    </xf>
    <xf numFmtId="169" fontId="9" fillId="8" borderId="5" xfId="0" applyNumberFormat="1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17" xfId="5" applyFont="1" applyFill="1" applyBorder="1" applyAlignment="1">
      <alignment horizontal="center"/>
    </xf>
    <xf numFmtId="0" fontId="9" fillId="8" borderId="26" xfId="5" applyFont="1" applyFill="1" applyBorder="1" applyAlignment="1">
      <alignment horizontal="center"/>
    </xf>
    <xf numFmtId="177" fontId="9" fillId="8" borderId="0" xfId="5" applyNumberFormat="1" applyFont="1" applyFill="1">
      <alignment vertical="center"/>
    </xf>
    <xf numFmtId="176" fontId="9" fillId="8" borderId="0" xfId="5" applyNumberFormat="1" applyFont="1" applyFill="1">
      <alignment vertical="center"/>
    </xf>
    <xf numFmtId="0" fontId="9" fillId="8" borderId="0" xfId="5" applyFont="1" applyFill="1">
      <alignment vertical="center"/>
    </xf>
    <xf numFmtId="0" fontId="78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5" xfId="0" applyFont="1" applyBorder="1" applyAlignment="1">
      <alignment horizontal="right"/>
    </xf>
    <xf numFmtId="0" fontId="3" fillId="0" borderId="17" xfId="1" applyFont="1" applyFill="1" applyBorder="1"/>
    <xf numFmtId="0" fontId="7" fillId="0" borderId="17" xfId="1" applyFont="1" applyFill="1" applyBorder="1" applyAlignment="1">
      <alignment vertical="center"/>
    </xf>
    <xf numFmtId="0" fontId="23" fillId="0" borderId="53" xfId="1" applyFont="1" applyFill="1" applyBorder="1"/>
    <xf numFmtId="0" fontId="22" fillId="0" borderId="56" xfId="1" applyFont="1" applyFill="1" applyBorder="1" applyAlignment="1">
      <alignment horizontal="center"/>
    </xf>
    <xf numFmtId="0" fontId="23" fillId="0" borderId="54" xfId="1" applyFont="1" applyFill="1" applyBorder="1"/>
    <xf numFmtId="0" fontId="22" fillId="0" borderId="57" xfId="1" applyFont="1" applyFill="1" applyBorder="1" applyAlignment="1">
      <alignment horizontal="center"/>
    </xf>
    <xf numFmtId="0" fontId="3" fillId="0" borderId="54" xfId="1" applyFont="1" applyFill="1" applyBorder="1"/>
    <xf numFmtId="0" fontId="3" fillId="0" borderId="57" xfId="1" applyFont="1" applyFill="1" applyBorder="1" applyAlignment="1">
      <alignment horizontal="center"/>
    </xf>
    <xf numFmtId="0" fontId="22" fillId="0" borderId="55" xfId="1" applyFont="1" applyFill="1" applyBorder="1"/>
    <xf numFmtId="0" fontId="22" fillId="0" borderId="39" xfId="1" applyFont="1" applyFill="1" applyBorder="1" applyAlignment="1">
      <alignment horizontal="center"/>
    </xf>
    <xf numFmtId="0" fontId="3" fillId="12" borderId="5" xfId="1" applyFont="1" applyFill="1" applyBorder="1"/>
    <xf numFmtId="169" fontId="5" fillId="0" borderId="25" xfId="0" applyNumberFormat="1" applyFont="1" applyFill="1" applyBorder="1" applyAlignment="1">
      <alignment horizontal="center" vertical="center" shrinkToFit="1"/>
    </xf>
    <xf numFmtId="0" fontId="45" fillId="0" borderId="58" xfId="0" applyFont="1" applyFill="1" applyBorder="1" applyAlignment="1">
      <alignment horizontal="left" vertical="center" wrapText="1"/>
    </xf>
    <xf numFmtId="0" fontId="45" fillId="0" borderId="58" xfId="0" applyFont="1" applyFill="1" applyBorder="1" applyAlignment="1">
      <alignment horizontal="center" vertical="center" wrapText="1"/>
    </xf>
    <xf numFmtId="0" fontId="45" fillId="0" borderId="59" xfId="9" applyFont="1" applyFill="1" applyBorder="1" applyAlignment="1">
      <alignment vertical="center"/>
    </xf>
    <xf numFmtId="0" fontId="4" fillId="0" borderId="51" xfId="5" applyFont="1" applyFill="1" applyBorder="1" applyAlignment="1">
      <alignment horizontal="center"/>
    </xf>
    <xf numFmtId="0" fontId="4" fillId="0" borderId="51" xfId="5" applyFont="1" applyFill="1" applyBorder="1" applyAlignment="1">
      <alignment horizontal="center" shrinkToFit="1"/>
    </xf>
    <xf numFmtId="0" fontId="4" fillId="0" borderId="51" xfId="5" applyNumberFormat="1" applyFont="1" applyFill="1" applyBorder="1" applyAlignment="1">
      <alignment horizontal="center" wrapText="1"/>
    </xf>
    <xf numFmtId="0" fontId="12" fillId="2" borderId="60" xfId="5" applyFont="1" applyFill="1" applyBorder="1" applyAlignment="1">
      <alignment horizontal="center"/>
    </xf>
    <xf numFmtId="0" fontId="12" fillId="2" borderId="61" xfId="5" applyFont="1" applyFill="1" applyBorder="1" applyAlignment="1">
      <alignment horizontal="center"/>
    </xf>
    <xf numFmtId="0" fontId="12" fillId="2" borderId="61" xfId="5" applyFont="1" applyFill="1" applyBorder="1" applyAlignment="1">
      <alignment horizontal="center" shrinkToFit="1"/>
    </xf>
    <xf numFmtId="0" fontId="12" fillId="2" borderId="62" xfId="5" applyNumberFormat="1" applyFont="1" applyFill="1" applyBorder="1" applyAlignment="1">
      <alignment horizontal="center"/>
    </xf>
    <xf numFmtId="171" fontId="7" fillId="0" borderId="5" xfId="8" applyNumberFormat="1" applyFont="1" applyFill="1" applyBorder="1" applyAlignment="1">
      <alignment horizontal="right" vertical="center"/>
    </xf>
    <xf numFmtId="0" fontId="7" fillId="0" borderId="5" xfId="8" applyNumberFormat="1" applyFont="1" applyFill="1" applyBorder="1" applyAlignment="1">
      <alignment horizontal="right" vertical="center"/>
    </xf>
    <xf numFmtId="0" fontId="7" fillId="0" borderId="33" xfId="8" applyNumberFormat="1" applyFont="1" applyFill="1" applyBorder="1" applyAlignment="1">
      <alignment horizontal="right" vertical="center"/>
    </xf>
    <xf numFmtId="0" fontId="7" fillId="10" borderId="5" xfId="8" applyNumberFormat="1" applyFont="1" applyFill="1" applyBorder="1" applyAlignment="1">
      <alignment horizontal="right" vertical="center"/>
    </xf>
    <xf numFmtId="164" fontId="7" fillId="0" borderId="5" xfId="8" applyFont="1" applyFill="1" applyBorder="1" applyAlignment="1">
      <alignment horizontal="right" vertical="center"/>
    </xf>
    <xf numFmtId="0" fontId="3" fillId="0" borderId="0" xfId="6" applyNumberFormat="1" applyFont="1" applyFill="1" applyAlignment="1">
      <alignment horizontal="right" vertical="center"/>
    </xf>
    <xf numFmtId="165" fontId="9" fillId="0" borderId="25" xfId="8" applyNumberFormat="1" applyFont="1" applyFill="1" applyBorder="1" applyAlignment="1">
      <alignment horizontal="center" vertical="center"/>
    </xf>
    <xf numFmtId="0" fontId="9" fillId="0" borderId="29" xfId="6" applyNumberFormat="1" applyFont="1" applyFill="1" applyBorder="1" applyAlignment="1">
      <alignment horizontal="center" vertical="center"/>
    </xf>
    <xf numFmtId="0" fontId="76" fillId="9" borderId="5" xfId="7" applyFont="1" applyFill="1" applyBorder="1"/>
    <xf numFmtId="0" fontId="77" fillId="9" borderId="5" xfId="7" applyFont="1" applyFill="1" applyBorder="1" applyAlignment="1">
      <alignment horizontal="center" vertical="center" wrapText="1"/>
    </xf>
    <xf numFmtId="169" fontId="77" fillId="9" borderId="5" xfId="7" applyNumberFormat="1" applyFont="1" applyFill="1" applyBorder="1" applyAlignment="1">
      <alignment horizontal="center" vertical="center" shrinkToFit="1"/>
    </xf>
    <xf numFmtId="164" fontId="77" fillId="9" borderId="5" xfId="8" applyFont="1" applyFill="1" applyBorder="1" applyAlignment="1">
      <alignment horizontal="center" vertical="center"/>
    </xf>
    <xf numFmtId="0" fontId="79" fillId="9" borderId="0" xfId="1" applyFont="1" applyFill="1" applyBorder="1"/>
    <xf numFmtId="0" fontId="79" fillId="9" borderId="0" xfId="1" applyFont="1" applyFill="1"/>
    <xf numFmtId="0" fontId="79" fillId="0" borderId="0" xfId="1" applyFont="1" applyFill="1" applyBorder="1"/>
    <xf numFmtId="0" fontId="79" fillId="0" borderId="0" xfId="1" applyFont="1" applyFill="1"/>
    <xf numFmtId="0" fontId="80" fillId="0" borderId="5" xfId="5" applyFont="1" applyFill="1" applyBorder="1" applyAlignment="1">
      <alignment horizontal="center"/>
    </xf>
    <xf numFmtId="0" fontId="75" fillId="9" borderId="0" xfId="1" applyFont="1" applyFill="1"/>
    <xf numFmtId="14" fontId="9" fillId="0" borderId="2" xfId="0" applyNumberFormat="1" applyFont="1" applyFill="1" applyBorder="1" applyAlignment="1">
      <alignment horizontal="center" vertical="center" shrinkToFit="1"/>
    </xf>
    <xf numFmtId="172" fontId="7" fillId="9" borderId="5" xfId="8" applyNumberFormat="1" applyFont="1" applyFill="1" applyBorder="1" applyAlignment="1">
      <alignment vertical="center"/>
    </xf>
    <xf numFmtId="0" fontId="8" fillId="9" borderId="5" xfId="7" applyFont="1" applyFill="1" applyBorder="1"/>
    <xf numFmtId="0" fontId="5" fillId="9" borderId="5" xfId="7" applyFont="1" applyFill="1" applyBorder="1" applyAlignment="1">
      <alignment horizontal="center" vertical="center" wrapText="1"/>
    </xf>
    <xf numFmtId="169" fontId="5" fillId="9" borderId="5" xfId="7" applyNumberFormat="1" applyFont="1" applyFill="1" applyBorder="1" applyAlignment="1">
      <alignment horizontal="center" vertical="center" shrinkToFit="1"/>
    </xf>
    <xf numFmtId="4" fontId="5" fillId="9" borderId="5" xfId="7" applyNumberFormat="1" applyFont="1" applyFill="1" applyBorder="1" applyAlignment="1">
      <alignment horizontal="center" vertical="center" wrapText="1"/>
    </xf>
    <xf numFmtId="164" fontId="8" fillId="9" borderId="5" xfId="8" applyFont="1" applyFill="1" applyBorder="1" applyAlignment="1">
      <alignment horizontal="center" shrinkToFit="1"/>
    </xf>
    <xf numFmtId="164" fontId="5" fillId="9" borderId="5" xfId="8" applyFont="1" applyFill="1" applyBorder="1" applyAlignment="1">
      <alignment horizontal="center" vertical="center"/>
    </xf>
    <xf numFmtId="0" fontId="22" fillId="9" borderId="0" xfId="1" applyFont="1" applyFill="1" applyBorder="1"/>
    <xf numFmtId="0" fontId="22" fillId="9" borderId="0" xfId="1" applyFont="1" applyFill="1"/>
    <xf numFmtId="9" fontId="5" fillId="9" borderId="5" xfId="8" applyNumberFormat="1" applyFont="1" applyFill="1" applyBorder="1" applyAlignment="1">
      <alignment horizontal="center" vertical="center"/>
    </xf>
    <xf numFmtId="0" fontId="8" fillId="10" borderId="5" xfId="7" applyFont="1" applyFill="1" applyBorder="1"/>
    <xf numFmtId="0" fontId="5" fillId="10" borderId="5" xfId="7" applyFont="1" applyFill="1" applyBorder="1" applyAlignment="1">
      <alignment horizontal="center" vertical="center" wrapText="1"/>
    </xf>
    <xf numFmtId="169" fontId="5" fillId="10" borderId="5" xfId="7" applyNumberFormat="1" applyFont="1" applyFill="1" applyBorder="1" applyAlignment="1">
      <alignment horizontal="center" vertical="center" shrinkToFit="1"/>
    </xf>
    <xf numFmtId="0" fontId="5" fillId="10" borderId="5" xfId="7" applyNumberFormat="1" applyFont="1" applyFill="1" applyBorder="1" applyAlignment="1">
      <alignment horizontal="center" vertical="center" wrapText="1"/>
    </xf>
    <xf numFmtId="164" fontId="5" fillId="10" borderId="5" xfId="8" applyFont="1" applyFill="1" applyBorder="1" applyAlignment="1">
      <alignment horizontal="center" vertical="center"/>
    </xf>
    <xf numFmtId="0" fontId="22" fillId="10" borderId="0" xfId="1" applyFont="1" applyFill="1" applyBorder="1"/>
    <xf numFmtId="0" fontId="22" fillId="10" borderId="0" xfId="1" applyFont="1" applyFill="1"/>
    <xf numFmtId="164" fontId="8" fillId="10" borderId="47" xfId="8" applyFont="1" applyFill="1" applyBorder="1" applyAlignment="1">
      <alignment horizontal="center" shrinkToFit="1"/>
    </xf>
    <xf numFmtId="182" fontId="8" fillId="8" borderId="47" xfId="8" applyNumberFormat="1" applyFont="1" applyFill="1" applyBorder="1" applyAlignment="1">
      <alignment horizontal="center" shrinkToFit="1"/>
    </xf>
    <xf numFmtId="164" fontId="8" fillId="9" borderId="47" xfId="8" applyFont="1" applyFill="1" applyBorder="1" applyAlignment="1">
      <alignment horizontal="center" shrinkToFit="1"/>
    </xf>
    <xf numFmtId="171" fontId="3" fillId="0" borderId="5" xfId="8" applyNumberFormat="1" applyFont="1" applyFill="1" applyBorder="1"/>
    <xf numFmtId="171" fontId="3" fillId="0" borderId="5" xfId="8" applyNumberFormat="1" applyFont="1" applyFill="1" applyBorder="1" applyAlignment="1">
      <alignment shrinkToFit="1"/>
    </xf>
    <xf numFmtId="0" fontId="7" fillId="9" borderId="5" xfId="10" applyFont="1" applyFill="1" applyBorder="1" applyAlignment="1">
      <alignment vertical="center" wrapText="1"/>
    </xf>
    <xf numFmtId="0" fontId="7" fillId="9" borderId="5" xfId="10" applyFont="1" applyFill="1" applyBorder="1" applyAlignment="1">
      <alignment vertical="center"/>
    </xf>
    <xf numFmtId="0" fontId="82" fillId="2" borderId="5" xfId="5" applyFont="1" applyFill="1" applyBorder="1" applyAlignment="1">
      <alignment horizontal="center" shrinkToFit="1"/>
    </xf>
    <xf numFmtId="0" fontId="24" fillId="9" borderId="5" xfId="0" applyFont="1" applyFill="1" applyBorder="1" applyAlignment="1">
      <alignment horizontal="left"/>
    </xf>
    <xf numFmtId="0" fontId="24" fillId="9" borderId="5" xfId="0" applyFont="1" applyFill="1" applyBorder="1" applyAlignment="1">
      <alignment horizontal="left" vertical="center"/>
    </xf>
    <xf numFmtId="0" fontId="24" fillId="9" borderId="5" xfId="0" applyFont="1" applyFill="1" applyBorder="1" applyAlignment="1">
      <alignment horizontal="left" vertical="center" shrinkToFit="1"/>
    </xf>
    <xf numFmtId="0" fontId="8" fillId="9" borderId="5" xfId="0" applyFont="1" applyFill="1" applyBorder="1" applyAlignment="1">
      <alignment horizontal="left"/>
    </xf>
    <xf numFmtId="165" fontId="9" fillId="9" borderId="5" xfId="8" applyNumberFormat="1" applyFont="1" applyFill="1" applyBorder="1" applyAlignment="1">
      <alignment horizontal="center" vertical="center"/>
    </xf>
    <xf numFmtId="180" fontId="9" fillId="9" borderId="5" xfId="6" applyNumberFormat="1" applyFont="1" applyFill="1" applyBorder="1" applyAlignment="1">
      <alignment horizontal="center" vertical="center"/>
    </xf>
    <xf numFmtId="0" fontId="8" fillId="9" borderId="0" xfId="7" applyFont="1" applyFill="1" applyBorder="1"/>
    <xf numFmtId="0" fontId="5" fillId="9" borderId="0" xfId="7" applyFont="1" applyFill="1" applyBorder="1" applyAlignment="1">
      <alignment horizontal="center" vertical="center" wrapText="1"/>
    </xf>
    <xf numFmtId="169" fontId="5" fillId="9" borderId="0" xfId="7" applyNumberFormat="1" applyFont="1" applyFill="1" applyBorder="1" applyAlignment="1">
      <alignment horizontal="center" vertical="center" shrinkToFit="1"/>
    </xf>
    <xf numFmtId="4" fontId="5" fillId="9" borderId="0" xfId="7" applyNumberFormat="1" applyFont="1" applyFill="1" applyBorder="1" applyAlignment="1">
      <alignment horizontal="center" vertical="center" wrapText="1"/>
    </xf>
    <xf numFmtId="164" fontId="8" fillId="9" borderId="0" xfId="8" applyFont="1" applyFill="1" applyBorder="1" applyAlignment="1">
      <alignment horizontal="center" shrinkToFit="1"/>
    </xf>
    <xf numFmtId="164" fontId="5" fillId="9" borderId="0" xfId="8" applyFont="1" applyFill="1" applyBorder="1" applyAlignment="1">
      <alignment horizontal="center" vertical="center"/>
    </xf>
    <xf numFmtId="4" fontId="77" fillId="9" borderId="5" xfId="7" applyNumberFormat="1" applyFont="1" applyFill="1" applyBorder="1" applyAlignment="1">
      <alignment horizontal="center" vertical="center" wrapText="1"/>
    </xf>
    <xf numFmtId="164" fontId="76" fillId="9" borderId="5" xfId="8" applyFont="1" applyFill="1" applyBorder="1" applyAlignment="1">
      <alignment horizontal="center" shrinkToFit="1"/>
    </xf>
    <xf numFmtId="0" fontId="8" fillId="9" borderId="5" xfId="8" applyNumberFormat="1" applyFont="1" applyFill="1" applyBorder="1" applyAlignment="1">
      <alignment horizontal="center" shrinkToFit="1"/>
    </xf>
    <xf numFmtId="0" fontId="9" fillId="0" borderId="25" xfId="0" applyFont="1" applyBorder="1" applyAlignment="1">
      <alignment horizontal="center"/>
    </xf>
    <xf numFmtId="0" fontId="84" fillId="2" borderId="30" xfId="5" applyFont="1" applyFill="1" applyBorder="1" applyAlignment="1">
      <alignment horizontal="center"/>
    </xf>
    <xf numFmtId="0" fontId="84" fillId="2" borderId="1" xfId="5" applyFont="1" applyFill="1" applyBorder="1" applyAlignment="1">
      <alignment horizontal="center"/>
    </xf>
    <xf numFmtId="0" fontId="84" fillId="2" borderId="33" xfId="5" applyFont="1" applyFill="1" applyBorder="1" applyAlignment="1">
      <alignment horizontal="center"/>
    </xf>
    <xf numFmtId="0" fontId="84" fillId="2" borderId="31" xfId="5" applyFont="1" applyFill="1" applyBorder="1" applyAlignment="1">
      <alignment horizontal="center"/>
    </xf>
    <xf numFmtId="0" fontId="85" fillId="2" borderId="32" xfId="5" applyFont="1" applyFill="1" applyBorder="1" applyAlignment="1">
      <alignment horizontal="center"/>
    </xf>
    <xf numFmtId="0" fontId="85" fillId="2" borderId="5" xfId="5" applyFont="1" applyFill="1" applyBorder="1" applyAlignment="1">
      <alignment horizontal="center"/>
    </xf>
    <xf numFmtId="0" fontId="85" fillId="2" borderId="5" xfId="0" applyFont="1" applyFill="1" applyBorder="1" applyAlignment="1">
      <alignment horizontal="center"/>
    </xf>
    <xf numFmtId="0" fontId="87" fillId="2" borderId="34" xfId="5" applyFont="1" applyFill="1" applyBorder="1" applyAlignment="1">
      <alignment horizontal="center"/>
    </xf>
    <xf numFmtId="0" fontId="85" fillId="2" borderId="5" xfId="5" applyFont="1" applyFill="1" applyBorder="1" applyAlignment="1">
      <alignment horizontal="center" wrapText="1"/>
    </xf>
    <xf numFmtId="0" fontId="85" fillId="2" borderId="26" xfId="5" applyFont="1" applyFill="1" applyBorder="1" applyAlignment="1">
      <alignment horizontal="center"/>
    </xf>
    <xf numFmtId="0" fontId="78" fillId="0" borderId="32" xfId="5" applyFont="1" applyFill="1" applyBorder="1" applyAlignment="1">
      <alignment horizontal="center"/>
    </xf>
    <xf numFmtId="0" fontId="78" fillId="0" borderId="5" xfId="0" applyFont="1" applyBorder="1" applyAlignment="1">
      <alignment horizontal="center" vertical="center"/>
    </xf>
    <xf numFmtId="0" fontId="78" fillId="0" borderId="5" xfId="5" applyFont="1" applyFill="1" applyBorder="1" applyAlignment="1">
      <alignment horizontal="center"/>
    </xf>
    <xf numFmtId="0" fontId="78" fillId="0" borderId="5" xfId="0" applyFont="1" applyFill="1" applyBorder="1" applyAlignment="1">
      <alignment horizontal="center"/>
    </xf>
    <xf numFmtId="0" fontId="78" fillId="0" borderId="26" xfId="5" applyFont="1" applyFill="1" applyBorder="1" applyAlignment="1">
      <alignment horizontal="center"/>
    </xf>
    <xf numFmtId="0" fontId="88" fillId="0" borderId="0" xfId="5" applyFont="1">
      <alignment vertical="center"/>
    </xf>
    <xf numFmtId="0" fontId="7" fillId="9" borderId="33" xfId="5" applyFont="1" applyFill="1" applyBorder="1" applyAlignment="1">
      <alignment horizontal="left" shrinkToFit="1"/>
    </xf>
    <xf numFmtId="0" fontId="7" fillId="9" borderId="33" xfId="6" applyFont="1" applyFill="1" applyBorder="1" applyAlignment="1">
      <alignment vertical="center" shrinkToFit="1"/>
    </xf>
    <xf numFmtId="0" fontId="7" fillId="9" borderId="33" xfId="6" applyFont="1" applyFill="1" applyBorder="1" applyAlignment="1">
      <alignment vertical="center"/>
    </xf>
    <xf numFmtId="0" fontId="7" fillId="9" borderId="33" xfId="5" applyFont="1" applyFill="1" applyBorder="1" applyAlignment="1">
      <alignment horizontal="center"/>
    </xf>
    <xf numFmtId="0" fontId="7" fillId="9" borderId="33" xfId="9" applyFont="1" applyFill="1" applyBorder="1" applyAlignment="1">
      <alignment horizontal="left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71" fontId="7" fillId="9" borderId="33" xfId="8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horizontal="center"/>
    </xf>
    <xf numFmtId="0" fontId="84" fillId="2" borderId="1" xfId="0" applyFont="1" applyFill="1" applyBorder="1" applyAlignment="1">
      <alignment horizontal="center"/>
    </xf>
    <xf numFmtId="0" fontId="9" fillId="0" borderId="17" xfId="5" applyFont="1" applyFill="1" applyBorder="1" applyAlignment="1">
      <alignment horizontal="center"/>
    </xf>
    <xf numFmtId="0" fontId="47" fillId="8" borderId="0" xfId="1" applyFont="1" applyFill="1" applyBorder="1"/>
    <xf numFmtId="0" fontId="53" fillId="8" borderId="0" xfId="1" applyFont="1" applyFill="1"/>
    <xf numFmtId="0" fontId="47" fillId="8" borderId="0" xfId="1" applyFont="1" applyFill="1"/>
    <xf numFmtId="0" fontId="47" fillId="8" borderId="17" xfId="1" applyFont="1" applyFill="1" applyBorder="1"/>
    <xf numFmtId="0" fontId="47" fillId="8" borderId="5" xfId="1" applyFont="1" applyFill="1" applyBorder="1"/>
    <xf numFmtId="169" fontId="77" fillId="8" borderId="5" xfId="7" applyNumberFormat="1" applyFont="1" applyFill="1" applyBorder="1" applyAlignment="1">
      <alignment horizontal="center" vertical="center" shrinkToFit="1"/>
    </xf>
    <xf numFmtId="0" fontId="76" fillId="9" borderId="0" xfId="7" applyFont="1" applyFill="1" applyBorder="1"/>
    <xf numFmtId="0" fontId="77" fillId="9" borderId="0" xfId="7" applyFont="1" applyFill="1" applyBorder="1" applyAlignment="1">
      <alignment horizontal="center" vertical="center" wrapText="1"/>
    </xf>
    <xf numFmtId="169" fontId="77" fillId="9" borderId="0" xfId="7" applyNumberFormat="1" applyFont="1" applyFill="1" applyBorder="1" applyAlignment="1">
      <alignment horizontal="center" vertical="center" shrinkToFit="1"/>
    </xf>
    <xf numFmtId="4" fontId="77" fillId="9" borderId="0" xfId="7" applyNumberFormat="1" applyFont="1" applyFill="1" applyBorder="1" applyAlignment="1">
      <alignment horizontal="center" vertical="center" wrapText="1"/>
    </xf>
    <xf numFmtId="164" fontId="76" fillId="9" borderId="0" xfId="8" applyFont="1" applyFill="1" applyBorder="1" applyAlignment="1">
      <alignment horizontal="center" shrinkToFit="1"/>
    </xf>
    <xf numFmtId="164" fontId="77" fillId="9" borderId="0" xfId="8" applyFont="1" applyFill="1" applyBorder="1" applyAlignment="1">
      <alignment horizontal="center" vertical="center"/>
    </xf>
    <xf numFmtId="0" fontId="78" fillId="0" borderId="0" xfId="5" applyFont="1">
      <alignment vertical="center"/>
    </xf>
    <xf numFmtId="0" fontId="78" fillId="0" borderId="0" xfId="5" applyFont="1" applyAlignment="1">
      <alignment horizontal="center" vertical="center"/>
    </xf>
    <xf numFmtId="170" fontId="80" fillId="0" borderId="41" xfId="0" applyNumberFormat="1" applyFont="1" applyFill="1" applyBorder="1" applyAlignment="1">
      <alignment horizontal="center" shrinkToFit="1"/>
    </xf>
    <xf numFmtId="173" fontId="78" fillId="0" borderId="41" xfId="0" applyNumberFormat="1" applyFont="1" applyFill="1" applyBorder="1" applyAlignment="1">
      <alignment horizontal="center" vertical="center" shrinkToFit="1"/>
    </xf>
    <xf numFmtId="170" fontId="80" fillId="0" borderId="3" xfId="0" applyNumberFormat="1" applyFont="1" applyFill="1" applyBorder="1" applyAlignment="1">
      <alignment horizontal="center" shrinkToFit="1"/>
    </xf>
    <xf numFmtId="173" fontId="78" fillId="0" borderId="3" xfId="0" applyNumberFormat="1" applyFont="1" applyFill="1" applyBorder="1" applyAlignment="1">
      <alignment horizontal="center" vertical="center" shrinkToFit="1"/>
    </xf>
    <xf numFmtId="173" fontId="5" fillId="0" borderId="3" xfId="0" applyNumberFormat="1" applyFont="1" applyFill="1" applyBorder="1" applyAlignment="1">
      <alignment horizontal="center" vertical="center" shrinkToFit="1"/>
    </xf>
    <xf numFmtId="164" fontId="89" fillId="0" borderId="47" xfId="8" applyFont="1" applyFill="1" applyBorder="1" applyAlignment="1">
      <alignment horizontal="center" shrinkToFit="1"/>
    </xf>
    <xf numFmtId="169" fontId="90" fillId="0" borderId="5" xfId="7" applyNumberFormat="1" applyFont="1" applyFill="1" applyBorder="1" applyAlignment="1">
      <alignment horizontal="center" vertical="center" shrinkToFit="1"/>
    </xf>
    <xf numFmtId="0" fontId="90" fillId="0" borderId="5" xfId="7" applyNumberFormat="1" applyFont="1" applyFill="1" applyBorder="1" applyAlignment="1">
      <alignment horizontal="center" vertical="center" wrapText="1"/>
    </xf>
    <xf numFmtId="164" fontId="89" fillId="8" borderId="47" xfId="8" applyFont="1" applyFill="1" applyBorder="1" applyAlignment="1">
      <alignment horizontal="center" shrinkToFit="1"/>
    </xf>
    <xf numFmtId="0" fontId="91" fillId="0" borderId="3" xfId="0" applyNumberFormat="1" applyFont="1" applyFill="1" applyBorder="1" applyAlignment="1">
      <alignment horizontal="center" vertical="center"/>
    </xf>
    <xf numFmtId="0" fontId="64" fillId="12" borderId="5" xfId="1" applyFont="1" applyFill="1" applyBorder="1" applyAlignment="1">
      <alignment shrinkToFit="1"/>
    </xf>
    <xf numFmtId="0" fontId="69" fillId="12" borderId="5" xfId="8" applyNumberFormat="1" applyFont="1" applyFill="1" applyBorder="1" applyAlignment="1">
      <alignment horizontal="center" vertical="center"/>
    </xf>
    <xf numFmtId="0" fontId="89" fillId="9" borderId="5" xfId="7" applyFont="1" applyFill="1" applyBorder="1"/>
    <xf numFmtId="0" fontId="92" fillId="0" borderId="0" xfId="1" applyFont="1" applyFill="1" applyBorder="1"/>
    <xf numFmtId="0" fontId="92" fillId="9" borderId="0" xfId="1" applyFont="1" applyFill="1"/>
    <xf numFmtId="0" fontId="93" fillId="0" borderId="33" xfId="6" applyFont="1" applyFill="1" applyBorder="1" applyAlignment="1">
      <alignment vertical="center" shrinkToFit="1"/>
    </xf>
    <xf numFmtId="0" fontId="93" fillId="0" borderId="33" xfId="6" applyFont="1" applyFill="1" applyBorder="1" applyAlignment="1">
      <alignment vertical="center"/>
    </xf>
    <xf numFmtId="0" fontId="93" fillId="0" borderId="33" xfId="5" applyFont="1" applyFill="1" applyBorder="1" applyAlignment="1">
      <alignment horizontal="center"/>
    </xf>
    <xf numFmtId="0" fontId="93" fillId="0" borderId="33" xfId="9" applyFont="1" applyFill="1" applyBorder="1" applyAlignment="1">
      <alignment horizontal="left" vertical="center"/>
    </xf>
    <xf numFmtId="0" fontId="93" fillId="0" borderId="33" xfId="0" applyFont="1" applyFill="1" applyBorder="1" applyAlignment="1">
      <alignment horizontal="center" vertical="center"/>
    </xf>
    <xf numFmtId="0" fontId="93" fillId="0" borderId="33" xfId="0" applyFont="1" applyFill="1" applyBorder="1" applyAlignment="1">
      <alignment vertical="center"/>
    </xf>
    <xf numFmtId="171" fontId="93" fillId="0" borderId="33" xfId="8" applyNumberFormat="1" applyFont="1" applyFill="1" applyBorder="1" applyAlignment="1">
      <alignment vertical="center"/>
    </xf>
    <xf numFmtId="0" fontId="93" fillId="0" borderId="33" xfId="6" applyFont="1" applyFill="1" applyBorder="1" applyAlignment="1">
      <alignment horizontal="center" vertical="center"/>
    </xf>
    <xf numFmtId="0" fontId="92" fillId="0" borderId="0" xfId="1" applyFont="1" applyFill="1"/>
    <xf numFmtId="0" fontId="12" fillId="2" borderId="47" xfId="5" applyFont="1" applyFill="1" applyBorder="1" applyAlignment="1">
      <alignment horizontal="center"/>
    </xf>
    <xf numFmtId="0" fontId="14" fillId="2" borderId="63" xfId="5" applyFont="1" applyFill="1" applyBorder="1" applyAlignment="1">
      <alignment horizontal="center"/>
    </xf>
    <xf numFmtId="0" fontId="7" fillId="0" borderId="55" xfId="6" applyFont="1" applyFill="1" applyBorder="1" applyAlignment="1">
      <alignment horizontal="center" vertical="center"/>
    </xf>
    <xf numFmtId="0" fontId="7" fillId="9" borderId="55" xfId="6" applyFont="1" applyFill="1" applyBorder="1" applyAlignment="1">
      <alignment horizontal="center" vertical="center"/>
    </xf>
    <xf numFmtId="0" fontId="7" fillId="0" borderId="5" xfId="1" applyFont="1" applyFill="1" applyBorder="1"/>
    <xf numFmtId="0" fontId="7" fillId="9" borderId="5" xfId="1" applyFont="1" applyFill="1" applyBorder="1"/>
    <xf numFmtId="4" fontId="90" fillId="9" borderId="5" xfId="7" applyNumberFormat="1" applyFont="1" applyFill="1" applyBorder="1" applyAlignment="1">
      <alignment horizontal="center" vertical="center" wrapText="1"/>
    </xf>
    <xf numFmtId="164" fontId="89" fillId="9" borderId="5" xfId="8" applyFont="1" applyFill="1" applyBorder="1" applyAlignment="1">
      <alignment horizontal="center" shrinkToFit="1"/>
    </xf>
    <xf numFmtId="164" fontId="90" fillId="9" borderId="5" xfId="8" applyFont="1" applyFill="1" applyBorder="1" applyAlignment="1">
      <alignment horizontal="center" vertical="center"/>
    </xf>
    <xf numFmtId="0" fontId="23" fillId="0" borderId="0" xfId="1" applyFont="1" applyFill="1" applyAlignment="1">
      <alignment horizontal="center"/>
    </xf>
    <xf numFmtId="0" fontId="93" fillId="0" borderId="55" xfId="6" applyFont="1" applyFill="1" applyBorder="1" applyAlignment="1">
      <alignment horizontal="center" vertical="center" shrinkToFit="1"/>
    </xf>
    <xf numFmtId="171" fontId="9" fillId="0" borderId="25" xfId="8" applyNumberFormat="1" applyFont="1" applyFill="1" applyBorder="1" applyAlignment="1">
      <alignment horizontal="left" vertical="center" shrinkToFit="1"/>
    </xf>
    <xf numFmtId="0" fontId="8" fillId="13" borderId="5" xfId="7" applyFont="1" applyFill="1" applyBorder="1"/>
    <xf numFmtId="0" fontId="5" fillId="13" borderId="5" xfId="7" applyFont="1" applyFill="1" applyBorder="1" applyAlignment="1">
      <alignment horizontal="center" vertical="center" wrapText="1"/>
    </xf>
    <xf numFmtId="169" fontId="5" fillId="13" borderId="5" xfId="7" applyNumberFormat="1" applyFont="1" applyFill="1" applyBorder="1" applyAlignment="1">
      <alignment horizontal="center" vertical="center" shrinkToFit="1"/>
    </xf>
    <xf numFmtId="0" fontId="5" fillId="13" borderId="5" xfId="7" applyNumberFormat="1" applyFont="1" applyFill="1" applyBorder="1" applyAlignment="1">
      <alignment horizontal="center" vertical="center" wrapText="1"/>
    </xf>
    <xf numFmtId="164" fontId="8" fillId="13" borderId="47" xfId="8" applyFont="1" applyFill="1" applyBorder="1" applyAlignment="1">
      <alignment horizontal="center" shrinkToFit="1"/>
    </xf>
    <xf numFmtId="164" fontId="5" fillId="13" borderId="5" xfId="8" applyFont="1" applyFill="1" applyBorder="1" applyAlignment="1">
      <alignment horizontal="center" vertical="center"/>
    </xf>
    <xf numFmtId="164" fontId="22" fillId="0" borderId="0" xfId="1" applyNumberFormat="1" applyFont="1" applyFill="1" applyBorder="1"/>
    <xf numFmtId="14" fontId="5" fillId="0" borderId="5" xfId="8" applyNumberFormat="1" applyFont="1" applyFill="1" applyBorder="1" applyAlignment="1">
      <alignment horizontal="center" vertical="center"/>
    </xf>
    <xf numFmtId="164" fontId="76" fillId="0" borderId="47" xfId="8" applyFont="1" applyFill="1" applyBorder="1" applyAlignment="1">
      <alignment horizontal="center" shrinkToFit="1"/>
    </xf>
    <xf numFmtId="43" fontId="22" fillId="0" borderId="0" xfId="1" applyNumberFormat="1" applyFont="1" applyFill="1" applyBorder="1"/>
    <xf numFmtId="0" fontId="95" fillId="0" borderId="5" xfId="1" applyFont="1" applyFill="1" applyBorder="1" applyAlignment="1">
      <alignment shrinkToFit="1"/>
    </xf>
    <xf numFmtId="0" fontId="75" fillId="0" borderId="55" xfId="6" applyFont="1" applyFill="1" applyBorder="1" applyAlignment="1">
      <alignment horizontal="center" vertical="center"/>
    </xf>
    <xf numFmtId="14" fontId="9" fillId="0" borderId="5" xfId="5" applyNumberFormat="1" applyFont="1" applyFill="1" applyBorder="1" applyAlignment="1">
      <alignment horizontal="center"/>
    </xf>
    <xf numFmtId="14" fontId="9" fillId="0" borderId="5" xfId="0" applyNumberFormat="1" applyFont="1" applyBorder="1" applyAlignment="1">
      <alignment horizontal="center" vertical="center"/>
    </xf>
    <xf numFmtId="0" fontId="84" fillId="2" borderId="1" xfId="0" applyFont="1" applyFill="1" applyBorder="1" applyAlignment="1">
      <alignment horizontal="center"/>
    </xf>
    <xf numFmtId="0" fontId="84" fillId="2" borderId="5" xfId="0" applyFont="1" applyFill="1" applyBorder="1" applyAlignment="1">
      <alignment horizontal="center"/>
    </xf>
    <xf numFmtId="0" fontId="9" fillId="4" borderId="53" xfId="0" applyFont="1" applyFill="1" applyBorder="1" applyAlignment="1">
      <alignment horizontal="center" vertical="center" wrapText="1"/>
    </xf>
    <xf numFmtId="0" fontId="9" fillId="4" borderId="54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169" fontId="18" fillId="4" borderId="5" xfId="0" applyNumberFormat="1" applyFont="1" applyFill="1" applyBorder="1" applyAlignment="1">
      <alignment horizontal="center" vertical="center" wrapText="1"/>
    </xf>
    <xf numFmtId="0" fontId="12" fillId="2" borderId="52" xfId="0" applyFont="1" applyFill="1" applyBorder="1" applyAlignment="1">
      <alignment horizontal="center"/>
    </xf>
    <xf numFmtId="0" fontId="33" fillId="3" borderId="35" xfId="1" applyFont="1" applyFill="1" applyBorder="1" applyAlignment="1">
      <alignment horizontal="center" shrinkToFit="1"/>
    </xf>
    <xf numFmtId="181" fontId="5" fillId="14" borderId="5" xfId="0" applyNumberFormat="1" applyFont="1" applyFill="1" applyBorder="1" applyAlignment="1">
      <alignment horizontal="center" vertical="center"/>
    </xf>
    <xf numFmtId="16" fontId="22" fillId="5" borderId="0" xfId="1" applyNumberFormat="1" applyFont="1" applyFill="1" applyAlignment="1">
      <alignment horizontal="center" shrinkToFit="1"/>
    </xf>
    <xf numFmtId="16" fontId="22" fillId="0" borderId="5" xfId="1" applyNumberFormat="1" applyFont="1" applyFill="1" applyBorder="1"/>
    <xf numFmtId="0" fontId="93" fillId="9" borderId="5" xfId="0" applyFont="1" applyFill="1" applyBorder="1" applyAlignment="1">
      <alignment horizontal="right" vertical="center"/>
    </xf>
  </cellXfs>
  <cellStyles count="11">
    <cellStyle name="Comma" xfId="8" builtinId="3"/>
    <cellStyle name="Normal" xfId="0" builtinId="0"/>
    <cellStyle name="Normal 2" xfId="1"/>
    <cellStyle name="Percent" xfId="3" builtinId="5"/>
    <cellStyle name="Style 1" xfId="2"/>
    <cellStyle name="常规 2" xfId="10"/>
    <cellStyle name="常规 2 2" xfId="4"/>
    <cellStyle name="常规_EscaladeS3新价" xfId="5"/>
    <cellStyle name="常规_Jack Dwight &amp; Supersonic" xfId="6"/>
    <cellStyle name="常规_Supersonic Unit price(120620)1" xfId="7"/>
    <cellStyle name="样式 1" xfId="9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U895"/>
  <sheetViews>
    <sheetView showGridLines="0" zoomScale="85" zoomScaleNormal="85" workbookViewId="0">
      <pane xSplit="5" ySplit="8" topLeftCell="F249" activePane="bottomRight" state="frozen"/>
      <selection pane="topRight" activeCell="F1" sqref="F1"/>
      <selection pane="bottomLeft" activeCell="A9" sqref="A9"/>
      <selection pane="bottomRight" activeCell="H61" sqref="H61"/>
    </sheetView>
  </sheetViews>
  <sheetFormatPr defaultColWidth="9" defaultRowHeight="14.25"/>
  <cols>
    <col min="1" max="1" width="27.375" style="60" customWidth="1"/>
    <col min="2" max="2" width="33.375" style="60" customWidth="1"/>
    <col min="3" max="3" width="17" style="66" customWidth="1"/>
    <col min="4" max="4" width="5.75" style="66" customWidth="1"/>
    <col min="5" max="5" width="15.375" style="58" customWidth="1"/>
    <col min="6" max="6" width="10.75" style="256" customWidth="1"/>
    <col min="7" max="7" width="15.375" style="362" customWidth="1"/>
    <col min="8" max="8" width="16.625" style="341" bestFit="1" customWidth="1"/>
    <col min="9" max="9" width="20.875" style="66" bestFit="1" customWidth="1"/>
    <col min="10" max="10" width="18.75" style="60" bestFit="1" customWidth="1"/>
    <col min="11" max="11" width="33.625" style="60" bestFit="1" customWidth="1"/>
    <col min="12" max="12" width="12.5" style="60" bestFit="1" customWidth="1"/>
    <col min="13" max="13" width="11.5" style="60" bestFit="1" customWidth="1"/>
    <col min="14" max="14" width="11.375" style="60" bestFit="1" customWidth="1"/>
    <col min="15" max="16384" width="9" style="60"/>
  </cols>
  <sheetData>
    <row r="1" spans="1:13" ht="25.5">
      <c r="A1" s="97" t="s">
        <v>1226</v>
      </c>
      <c r="B1" s="58"/>
      <c r="C1" s="68"/>
      <c r="D1" s="68"/>
    </row>
    <row r="2" spans="1:13" s="72" customFormat="1" ht="20.25">
      <c r="A2" s="389"/>
      <c r="B2" s="71"/>
      <c r="C2" s="73"/>
      <c r="D2" s="73"/>
      <c r="E2" s="71"/>
      <c r="F2" s="257"/>
      <c r="G2" s="363"/>
      <c r="H2" s="342"/>
      <c r="I2" s="369"/>
    </row>
    <row r="3" spans="1:13" s="72" customFormat="1" ht="15">
      <c r="A3" s="71"/>
      <c r="B3" s="71"/>
      <c r="C3" s="73"/>
      <c r="D3" s="73"/>
      <c r="E3" s="71"/>
      <c r="F3" s="257"/>
      <c r="G3" s="363"/>
      <c r="H3" s="342"/>
      <c r="I3" s="369"/>
    </row>
    <row r="4" spans="1:13" ht="15">
      <c r="A4" s="58"/>
      <c r="B4" s="58"/>
      <c r="C4" s="68"/>
      <c r="D4" s="73"/>
      <c r="I4" s="369"/>
      <c r="K4" s="72"/>
    </row>
    <row r="5" spans="1:13" ht="15">
      <c r="A5" s="74"/>
      <c r="B5" s="58"/>
      <c r="C5" s="68"/>
      <c r="D5" s="68"/>
      <c r="I5" s="369"/>
      <c r="K5" s="72"/>
    </row>
    <row r="6" spans="1:13" ht="14.25" customHeight="1">
      <c r="A6" s="75"/>
      <c r="B6" s="76"/>
      <c r="C6" s="77"/>
      <c r="D6" s="77"/>
      <c r="I6" s="369"/>
      <c r="K6" s="72"/>
    </row>
    <row r="7" spans="1:13" ht="15">
      <c r="A7" s="499" t="s">
        <v>108</v>
      </c>
      <c r="B7" s="82"/>
      <c r="C7" s="83"/>
      <c r="D7" s="500" t="s">
        <v>109</v>
      </c>
      <c r="I7" s="369"/>
      <c r="J7" s="72"/>
      <c r="K7" s="72"/>
    </row>
    <row r="8" spans="1:13" ht="15">
      <c r="A8" s="501"/>
      <c r="B8" s="58"/>
      <c r="C8" s="68"/>
      <c r="D8" s="502"/>
      <c r="F8" s="256" t="s">
        <v>909</v>
      </c>
      <c r="G8" s="369" t="s">
        <v>911</v>
      </c>
      <c r="H8" s="256" t="s">
        <v>910</v>
      </c>
      <c r="I8" s="369" t="s">
        <v>911</v>
      </c>
    </row>
    <row r="9" spans="1:13" s="59" customFormat="1">
      <c r="A9" s="503" t="s">
        <v>143</v>
      </c>
      <c r="B9" s="57" t="s">
        <v>110</v>
      </c>
      <c r="C9" s="79"/>
      <c r="D9" s="504">
        <v>2</v>
      </c>
      <c r="E9" s="497" t="s">
        <v>111</v>
      </c>
      <c r="F9" s="558">
        <v>8.9972999999999984E-2</v>
      </c>
      <c r="G9" s="258" t="s">
        <v>927</v>
      </c>
      <c r="H9" s="343" t="s">
        <v>543</v>
      </c>
      <c r="I9" s="370" t="s">
        <v>542</v>
      </c>
      <c r="J9" s="371"/>
      <c r="L9" s="60"/>
      <c r="M9" s="60"/>
    </row>
    <row r="10" spans="1:13" s="59" customFormat="1">
      <c r="A10" s="503" t="s">
        <v>112</v>
      </c>
      <c r="B10" s="57" t="s">
        <v>113</v>
      </c>
      <c r="C10" s="79"/>
      <c r="D10" s="504">
        <v>1</v>
      </c>
      <c r="E10" s="498" t="s">
        <v>482</v>
      </c>
      <c r="F10" s="559">
        <v>0.250029</v>
      </c>
      <c r="G10" s="258" t="s">
        <v>927</v>
      </c>
      <c r="H10" s="343" t="s">
        <v>544</v>
      </c>
      <c r="I10" s="370" t="s">
        <v>542</v>
      </c>
      <c r="J10" s="371"/>
      <c r="L10" s="60"/>
      <c r="M10" s="60"/>
    </row>
    <row r="11" spans="1:13" s="59" customFormat="1">
      <c r="A11" s="503" t="s">
        <v>114</v>
      </c>
      <c r="B11" s="57" t="s">
        <v>115</v>
      </c>
      <c r="C11" s="79"/>
      <c r="D11" s="504">
        <v>1</v>
      </c>
      <c r="E11" s="498" t="s">
        <v>258</v>
      </c>
      <c r="F11" s="559">
        <v>6.9966E-2</v>
      </c>
      <c r="G11" s="258" t="s">
        <v>927</v>
      </c>
      <c r="H11" s="343" t="s">
        <v>545</v>
      </c>
      <c r="I11" s="370" t="s">
        <v>542</v>
      </c>
      <c r="J11" s="371"/>
      <c r="L11" s="60"/>
      <c r="M11" s="60"/>
    </row>
    <row r="12" spans="1:13" s="59" customFormat="1">
      <c r="A12" s="503" t="s">
        <v>116</v>
      </c>
      <c r="B12" s="57" t="s">
        <v>117</v>
      </c>
      <c r="C12" s="79"/>
      <c r="D12" s="504">
        <v>1</v>
      </c>
      <c r="E12" s="498" t="s">
        <v>118</v>
      </c>
      <c r="F12" s="559">
        <v>0.14004899999999998</v>
      </c>
      <c r="G12" s="258" t="s">
        <v>927</v>
      </c>
      <c r="H12" s="343" t="s">
        <v>546</v>
      </c>
      <c r="I12" s="370" t="s">
        <v>542</v>
      </c>
      <c r="J12" s="371"/>
      <c r="L12" s="60"/>
      <c r="M12" s="60"/>
    </row>
    <row r="13" spans="1:13" s="59" customFormat="1">
      <c r="A13" s="503" t="s">
        <v>119</v>
      </c>
      <c r="B13" s="57" t="s">
        <v>120</v>
      </c>
      <c r="C13" s="79"/>
      <c r="D13" s="504">
        <v>1</v>
      </c>
      <c r="E13" s="498" t="s">
        <v>259</v>
      </c>
      <c r="F13" s="559">
        <v>5.4053999999999991E-2</v>
      </c>
      <c r="G13" s="258" t="s">
        <v>927</v>
      </c>
      <c r="H13" s="343" t="s">
        <v>547</v>
      </c>
      <c r="I13" s="370" t="s">
        <v>542</v>
      </c>
      <c r="J13" s="371"/>
      <c r="L13" s="60"/>
      <c r="M13" s="60"/>
    </row>
    <row r="14" spans="1:13" s="59" customFormat="1">
      <c r="A14" s="503" t="s">
        <v>121</v>
      </c>
      <c r="B14" s="57" t="s">
        <v>122</v>
      </c>
      <c r="C14" s="79" t="s">
        <v>123</v>
      </c>
      <c r="D14" s="504">
        <v>6</v>
      </c>
      <c r="E14" s="498" t="s">
        <v>260</v>
      </c>
      <c r="F14" s="559">
        <v>4.2119999999999996E-3</v>
      </c>
      <c r="G14" s="258" t="s">
        <v>927</v>
      </c>
      <c r="H14" s="344"/>
      <c r="I14" s="370"/>
      <c r="J14" s="371"/>
      <c r="L14" s="60"/>
      <c r="M14" s="60"/>
    </row>
    <row r="15" spans="1:13" s="59" customFormat="1">
      <c r="A15" s="503" t="s">
        <v>124</v>
      </c>
      <c r="B15" s="57" t="s">
        <v>122</v>
      </c>
      <c r="C15" s="79" t="s">
        <v>123</v>
      </c>
      <c r="D15" s="504">
        <v>2</v>
      </c>
      <c r="E15" s="498" t="s">
        <v>261</v>
      </c>
      <c r="F15" s="559">
        <v>5.0309999999999999E-3</v>
      </c>
      <c r="G15" s="258" t="s">
        <v>927</v>
      </c>
      <c r="H15" s="343"/>
      <c r="I15" s="370"/>
      <c r="J15" s="371"/>
      <c r="L15" s="60"/>
      <c r="M15" s="60"/>
    </row>
    <row r="16" spans="1:13" ht="9" customHeight="1">
      <c r="A16" s="505"/>
      <c r="B16" s="76"/>
      <c r="C16" s="77"/>
      <c r="D16" s="506"/>
      <c r="E16" s="334"/>
      <c r="F16" s="255"/>
      <c r="G16" s="365"/>
      <c r="I16" s="369"/>
    </row>
    <row r="17" spans="1:12" ht="15">
      <c r="A17" s="81" t="s">
        <v>125</v>
      </c>
      <c r="B17" s="82"/>
      <c r="C17" s="83"/>
      <c r="D17" s="83"/>
      <c r="E17" s="65"/>
      <c r="F17" s="255"/>
      <c r="G17" s="365"/>
    </row>
    <row r="18" spans="1:12" s="59" customFormat="1" ht="76.5">
      <c r="A18" s="78" t="s">
        <v>126</v>
      </c>
      <c r="B18" s="84"/>
      <c r="C18" s="79"/>
      <c r="D18" s="79">
        <v>4</v>
      </c>
      <c r="E18" s="85" t="s">
        <v>1223</v>
      </c>
      <c r="F18" s="315" t="s">
        <v>144</v>
      </c>
      <c r="G18" s="364" t="s">
        <v>145</v>
      </c>
      <c r="H18" s="250"/>
      <c r="I18" s="79"/>
      <c r="K18" s="60"/>
      <c r="L18" s="60"/>
    </row>
    <row r="19" spans="1:12" s="59" customFormat="1" ht="15">
      <c r="A19" s="78"/>
      <c r="B19" s="84"/>
      <c r="C19" s="79"/>
      <c r="D19" s="79"/>
      <c r="E19" s="63"/>
      <c r="F19" s="258"/>
      <c r="G19" s="364"/>
      <c r="H19" s="251"/>
      <c r="I19" s="61"/>
      <c r="K19" s="60"/>
      <c r="L19" s="60"/>
    </row>
    <row r="20" spans="1:12" s="59" customFormat="1" ht="15">
      <c r="A20" s="78" t="s">
        <v>146</v>
      </c>
      <c r="B20" s="57"/>
      <c r="C20" s="79"/>
      <c r="D20" s="392">
        <v>0.39429999999999998</v>
      </c>
      <c r="E20" s="393" t="s">
        <v>262</v>
      </c>
      <c r="F20" s="630" t="s">
        <v>1194</v>
      </c>
      <c r="G20" s="364" t="s">
        <v>147</v>
      </c>
      <c r="H20" s="250"/>
      <c r="I20" s="390"/>
      <c r="J20" s="62" t="s">
        <v>283</v>
      </c>
      <c r="K20" s="60"/>
      <c r="L20" s="60"/>
    </row>
    <row r="21" spans="1:12" s="59" customFormat="1" ht="15">
      <c r="A21" s="78" t="s">
        <v>127</v>
      </c>
      <c r="B21" s="57" t="s">
        <v>128</v>
      </c>
      <c r="C21" s="79"/>
      <c r="D21" s="79">
        <v>0.11</v>
      </c>
      <c r="E21" s="64" t="s">
        <v>263</v>
      </c>
      <c r="F21" s="258" t="s">
        <v>414</v>
      </c>
      <c r="G21" s="364" t="s">
        <v>148</v>
      </c>
      <c r="H21" s="250"/>
      <c r="I21" s="391"/>
      <c r="K21" s="60"/>
      <c r="L21" s="60"/>
    </row>
    <row r="22" spans="1:12" s="59" customFormat="1">
      <c r="A22" s="78" t="s">
        <v>129</v>
      </c>
      <c r="B22" s="57" t="s">
        <v>130</v>
      </c>
      <c r="C22" s="79"/>
      <c r="D22" s="79">
        <v>1.7000000000000001E-4</v>
      </c>
      <c r="E22" s="80" t="s">
        <v>1195</v>
      </c>
      <c r="F22" s="258" t="s">
        <v>884</v>
      </c>
      <c r="G22" s="364" t="s">
        <v>149</v>
      </c>
      <c r="H22" s="346"/>
      <c r="I22" s="68"/>
      <c r="J22" s="60"/>
      <c r="K22" s="60"/>
      <c r="L22" s="60"/>
    </row>
    <row r="23" spans="1:12" s="431" customFormat="1">
      <c r="A23" s="427"/>
      <c r="B23" s="435"/>
      <c r="C23" s="436" t="s">
        <v>818</v>
      </c>
      <c r="D23" s="437">
        <v>0.24</v>
      </c>
      <c r="E23" s="438" t="s">
        <v>819</v>
      </c>
      <c r="F23" s="439" t="s">
        <v>820</v>
      </c>
      <c r="G23" s="440" t="s">
        <v>821</v>
      </c>
      <c r="H23" s="428"/>
      <c r="I23" s="429"/>
      <c r="J23" s="430"/>
      <c r="K23" s="430"/>
      <c r="L23" s="430"/>
    </row>
    <row r="24" spans="1:12" s="431" customFormat="1">
      <c r="A24" s="427"/>
      <c r="B24" s="435"/>
      <c r="C24" s="436"/>
      <c r="D24" s="437"/>
      <c r="E24" s="438"/>
      <c r="F24" s="439" t="s">
        <v>822</v>
      </c>
      <c r="G24" s="440"/>
      <c r="H24" s="428"/>
      <c r="I24" s="429"/>
      <c r="J24" s="430"/>
      <c r="K24" s="430"/>
      <c r="L24" s="430"/>
    </row>
    <row r="25" spans="1:12" s="59" customFormat="1">
      <c r="A25" s="78"/>
      <c r="B25" s="57"/>
      <c r="C25" s="441" t="s">
        <v>817</v>
      </c>
      <c r="D25" s="392">
        <v>0.24</v>
      </c>
      <c r="E25" s="80" t="s">
        <v>816</v>
      </c>
      <c r="F25" s="258" t="s">
        <v>826</v>
      </c>
      <c r="G25" s="364" t="s">
        <v>912</v>
      </c>
      <c r="H25" s="346"/>
      <c r="I25" s="68"/>
      <c r="J25" s="60"/>
      <c r="K25" s="60"/>
      <c r="L25" s="60"/>
    </row>
    <row r="26" spans="1:12" ht="15.75">
      <c r="A26" s="81" t="s">
        <v>131</v>
      </c>
      <c r="B26" s="82"/>
      <c r="C26" s="83"/>
      <c r="D26" s="83"/>
      <c r="E26" s="65"/>
      <c r="F26" s="255"/>
      <c r="G26" s="365"/>
      <c r="H26" s="250"/>
      <c r="I26" s="68"/>
    </row>
    <row r="27" spans="1:12" s="59" customFormat="1" ht="20.25" customHeight="1">
      <c r="A27" s="78" t="s">
        <v>132</v>
      </c>
      <c r="B27" s="57" t="s">
        <v>133</v>
      </c>
      <c r="C27" s="79" t="s">
        <v>134</v>
      </c>
      <c r="D27" s="79">
        <v>1</v>
      </c>
      <c r="E27" s="80" t="s">
        <v>264</v>
      </c>
      <c r="F27" s="259" t="s">
        <v>257</v>
      </c>
      <c r="G27" s="364" t="s">
        <v>150</v>
      </c>
      <c r="H27" s="345"/>
      <c r="I27" s="79"/>
      <c r="K27" s="60"/>
      <c r="L27" s="60"/>
    </row>
    <row r="28" spans="1:12" s="59" customFormat="1" ht="25.5">
      <c r="A28" s="78" t="s">
        <v>135</v>
      </c>
      <c r="B28" s="86" t="s">
        <v>136</v>
      </c>
      <c r="C28" s="79" t="s">
        <v>134</v>
      </c>
      <c r="D28" s="79">
        <v>1</v>
      </c>
      <c r="E28" s="80" t="s">
        <v>137</v>
      </c>
      <c r="F28" s="259" t="s">
        <v>265</v>
      </c>
      <c r="G28" s="364" t="s">
        <v>150</v>
      </c>
      <c r="H28" s="345"/>
      <c r="I28" s="79"/>
      <c r="K28" s="60"/>
      <c r="L28" s="60"/>
    </row>
    <row r="29" spans="1:12" s="59" customFormat="1">
      <c r="A29" s="78" t="s">
        <v>151</v>
      </c>
      <c r="B29" s="57" t="s">
        <v>138</v>
      </c>
      <c r="C29" s="79"/>
      <c r="D29" s="79">
        <v>2.5000000000000001E-3</v>
      </c>
      <c r="E29" s="63" t="s">
        <v>266</v>
      </c>
      <c r="F29" s="259" t="s">
        <v>267</v>
      </c>
      <c r="G29" s="366" t="s">
        <v>152</v>
      </c>
      <c r="H29" s="345"/>
      <c r="I29" s="79"/>
      <c r="K29" s="60"/>
      <c r="L29" s="60"/>
    </row>
    <row r="30" spans="1:12" s="59" customFormat="1">
      <c r="A30" s="78" t="s">
        <v>153</v>
      </c>
      <c r="B30" s="57" t="s">
        <v>139</v>
      </c>
      <c r="C30" s="79" t="s">
        <v>140</v>
      </c>
      <c r="D30" s="79">
        <v>2</v>
      </c>
      <c r="E30" s="507" t="s">
        <v>268</v>
      </c>
      <c r="F30" s="666" t="s">
        <v>1224</v>
      </c>
      <c r="G30" s="364" t="s">
        <v>154</v>
      </c>
      <c r="H30" s="345"/>
      <c r="I30" s="79"/>
      <c r="K30" s="60"/>
      <c r="L30" s="60"/>
    </row>
    <row r="33" spans="1:15" s="87" customFormat="1">
      <c r="C33" s="189"/>
      <c r="F33" s="252"/>
      <c r="G33" s="367"/>
      <c r="H33" s="347"/>
      <c r="I33" s="189"/>
      <c r="K33" s="60"/>
      <c r="L33" s="60"/>
    </row>
    <row r="34" spans="1:15">
      <c r="A34" s="87"/>
      <c r="B34" s="87"/>
      <c r="C34" s="189"/>
      <c r="D34" s="87"/>
      <c r="E34" s="87"/>
      <c r="F34" s="252"/>
      <c r="G34" s="367"/>
      <c r="H34" s="347"/>
      <c r="I34" s="189"/>
      <c r="J34" s="87"/>
      <c r="K34" s="87"/>
      <c r="L34" s="87"/>
      <c r="M34" s="87"/>
      <c r="N34" s="87"/>
    </row>
    <row r="35" spans="1:15">
      <c r="A35" s="87"/>
      <c r="B35" s="87"/>
      <c r="C35" s="189"/>
      <c r="D35" s="87"/>
      <c r="E35" s="87"/>
      <c r="F35" s="252"/>
      <c r="G35" s="367"/>
      <c r="H35" s="347"/>
      <c r="I35" s="189" t="s">
        <v>155</v>
      </c>
      <c r="J35" s="87" t="s">
        <v>156</v>
      </c>
      <c r="K35" s="87"/>
      <c r="L35" s="87"/>
      <c r="M35" s="87"/>
      <c r="N35" s="87"/>
    </row>
    <row r="36" spans="1:15" ht="14.25" customHeight="1">
      <c r="A36" s="87"/>
      <c r="B36" s="87"/>
      <c r="C36" s="189"/>
      <c r="D36" s="87"/>
      <c r="E36" s="87"/>
      <c r="F36" s="252"/>
      <c r="G36" s="367"/>
      <c r="H36" s="253" t="s">
        <v>157</v>
      </c>
      <c r="I36" s="121" t="s">
        <v>158</v>
      </c>
      <c r="J36" s="121" t="s">
        <v>159</v>
      </c>
      <c r="K36" s="121" t="s">
        <v>160</v>
      </c>
      <c r="L36" s="121" t="s">
        <v>161</v>
      </c>
      <c r="M36" s="121"/>
      <c r="N36" s="121"/>
      <c r="O36" s="121"/>
    </row>
    <row r="37" spans="1:15">
      <c r="A37" s="87"/>
      <c r="B37" s="87"/>
      <c r="C37" s="189"/>
      <c r="D37" s="87"/>
      <c r="E37" s="87"/>
      <c r="F37" s="252"/>
      <c r="G37" s="367"/>
      <c r="H37" s="253"/>
      <c r="I37" s="121"/>
      <c r="J37" s="121"/>
      <c r="K37" s="121"/>
      <c r="L37" s="121"/>
      <c r="M37" s="121"/>
      <c r="N37" s="121"/>
      <c r="O37" s="121"/>
    </row>
    <row r="38" spans="1:15" s="271" customFormat="1" ht="34.5" thickBot="1">
      <c r="A38" s="269" t="s">
        <v>162</v>
      </c>
      <c r="B38" s="269" t="s">
        <v>163</v>
      </c>
      <c r="C38" s="269" t="s">
        <v>164</v>
      </c>
      <c r="D38" s="269" t="s">
        <v>40</v>
      </c>
      <c r="E38" s="269" t="s">
        <v>165</v>
      </c>
      <c r="F38" s="269" t="s">
        <v>166</v>
      </c>
      <c r="G38" s="349" t="s">
        <v>928</v>
      </c>
      <c r="H38" s="270"/>
      <c r="I38" s="270"/>
      <c r="J38" s="270"/>
      <c r="K38" s="270"/>
      <c r="L38" s="270"/>
      <c r="M38" s="270" t="s">
        <v>167</v>
      </c>
      <c r="N38" s="270" t="s">
        <v>168</v>
      </c>
      <c r="O38" s="270" t="s">
        <v>169</v>
      </c>
    </row>
    <row r="39" spans="1:15">
      <c r="A39" s="53" t="s">
        <v>170</v>
      </c>
      <c r="B39" s="53" t="s">
        <v>530</v>
      </c>
      <c r="C39" s="406"/>
      <c r="D39" s="407">
        <v>1</v>
      </c>
      <c r="E39" s="407" t="s">
        <v>171</v>
      </c>
      <c r="F39" s="408" t="s">
        <v>172</v>
      </c>
      <c r="G39" s="409">
        <f>1.5148*1.17</f>
        <v>1.7723159999999998</v>
      </c>
      <c r="H39" s="372">
        <f>G39/6.3434</f>
        <v>0.27939527698079891</v>
      </c>
      <c r="I39" s="373">
        <v>0</v>
      </c>
      <c r="J39" s="230">
        <v>0</v>
      </c>
      <c r="K39" s="230">
        <f t="shared" ref="K39:K63" si="0">H39</f>
        <v>0.27939527698079891</v>
      </c>
      <c r="L39" s="231">
        <v>60</v>
      </c>
      <c r="M39" s="231" t="s">
        <v>173</v>
      </c>
      <c r="N39" s="231" t="s">
        <v>174</v>
      </c>
      <c r="O39" s="232" t="s">
        <v>175</v>
      </c>
    </row>
    <row r="40" spans="1:15">
      <c r="A40" s="53"/>
      <c r="B40" s="53"/>
      <c r="C40" s="406" t="s">
        <v>876</v>
      </c>
      <c r="D40" s="407">
        <v>1</v>
      </c>
      <c r="E40" s="407" t="s">
        <v>877</v>
      </c>
      <c r="F40" s="408" t="s">
        <v>878</v>
      </c>
      <c r="G40" s="409">
        <f>1.7043*1.17</f>
        <v>1.9940309999999999</v>
      </c>
      <c r="H40" s="374">
        <f>G40/6.3434</f>
        <v>0.31434735315445972</v>
      </c>
      <c r="I40" s="375">
        <v>0</v>
      </c>
      <c r="J40" s="54">
        <v>0</v>
      </c>
      <c r="K40" s="54">
        <f t="shared" si="0"/>
        <v>0.31434735315445972</v>
      </c>
      <c r="L40" s="53"/>
      <c r="M40" s="53"/>
      <c r="N40" s="53"/>
      <c r="O40" s="233" t="s">
        <v>176</v>
      </c>
    </row>
    <row r="41" spans="1:15">
      <c r="A41" s="53"/>
      <c r="B41" s="53"/>
      <c r="C41" s="406" t="s">
        <v>879</v>
      </c>
      <c r="D41" s="407">
        <v>1</v>
      </c>
      <c r="E41" s="407" t="s">
        <v>877</v>
      </c>
      <c r="F41" s="408" t="s">
        <v>878</v>
      </c>
      <c r="G41" s="409">
        <f>1763.49/1000*1.17</f>
        <v>2.0632832999999997</v>
      </c>
      <c r="H41" s="374">
        <f t="shared" ref="H41:H50" si="1">G41/6.3434</f>
        <v>0.32526457420310873</v>
      </c>
      <c r="I41" s="375">
        <v>0</v>
      </c>
      <c r="J41" s="54">
        <v>0</v>
      </c>
      <c r="K41" s="54">
        <f t="shared" si="0"/>
        <v>0.32526457420310873</v>
      </c>
      <c r="L41" s="53"/>
      <c r="M41" s="53"/>
      <c r="N41" s="53"/>
      <c r="O41" s="233" t="s">
        <v>176</v>
      </c>
    </row>
    <row r="42" spans="1:15">
      <c r="A42" s="53" t="s">
        <v>170</v>
      </c>
      <c r="B42" s="53" t="s">
        <v>831</v>
      </c>
      <c r="C42" s="406" t="s">
        <v>830</v>
      </c>
      <c r="D42" s="407">
        <v>1</v>
      </c>
      <c r="E42" s="407" t="s">
        <v>834</v>
      </c>
      <c r="F42" s="408" t="s">
        <v>829</v>
      </c>
      <c r="G42" s="409">
        <f>140.55 /100*1.17</f>
        <v>1.6444350000000001</v>
      </c>
      <c r="H42" s="374">
        <f t="shared" si="1"/>
        <v>0.25923558344105685</v>
      </c>
      <c r="I42" s="375"/>
      <c r="J42" s="54"/>
      <c r="K42" s="54">
        <f t="shared" si="0"/>
        <v>0.25923558344105685</v>
      </c>
      <c r="L42" s="53"/>
      <c r="M42" s="53"/>
      <c r="N42" s="53"/>
      <c r="O42" s="233" t="s">
        <v>176</v>
      </c>
    </row>
    <row r="43" spans="1:15">
      <c r="A43" s="53"/>
      <c r="B43" s="53"/>
      <c r="C43" s="192" t="s">
        <v>953</v>
      </c>
      <c r="D43" s="53">
        <v>1</v>
      </c>
      <c r="E43" s="53" t="s">
        <v>834</v>
      </c>
      <c r="F43" s="260" t="s">
        <v>829</v>
      </c>
      <c r="G43" s="410">
        <f>147.93/100*1.17</f>
        <v>1.7307809999999999</v>
      </c>
      <c r="H43" s="374">
        <f t="shared" si="1"/>
        <v>0.2728475265630419</v>
      </c>
      <c r="I43" s="375"/>
      <c r="J43" s="54"/>
      <c r="K43" s="54">
        <f t="shared" si="0"/>
        <v>0.2728475265630419</v>
      </c>
      <c r="L43" s="53"/>
      <c r="M43" s="53"/>
      <c r="N43" s="53"/>
      <c r="O43" s="233" t="s">
        <v>175</v>
      </c>
    </row>
    <row r="44" spans="1:15">
      <c r="A44" s="53" t="s">
        <v>170</v>
      </c>
      <c r="B44" s="53" t="s">
        <v>590</v>
      </c>
      <c r="C44" s="406" t="s">
        <v>880</v>
      </c>
      <c r="D44" s="407">
        <v>1</v>
      </c>
      <c r="E44" s="407" t="s">
        <v>881</v>
      </c>
      <c r="F44" s="408" t="s">
        <v>882</v>
      </c>
      <c r="G44" s="409">
        <f>261.23/100*1.17</f>
        <v>3.0563910000000001</v>
      </c>
      <c r="H44" s="374">
        <f t="shared" si="1"/>
        <v>0.48182220891004823</v>
      </c>
      <c r="I44" s="375">
        <v>0</v>
      </c>
      <c r="J44" s="54">
        <v>0</v>
      </c>
      <c r="K44" s="54">
        <f t="shared" si="0"/>
        <v>0.48182220891004823</v>
      </c>
      <c r="L44" s="53"/>
      <c r="M44" s="53"/>
      <c r="N44" s="53"/>
      <c r="O44" s="233" t="s">
        <v>176</v>
      </c>
    </row>
    <row r="45" spans="1:15">
      <c r="A45" s="53"/>
      <c r="B45" s="53"/>
      <c r="C45" s="406" t="s">
        <v>883</v>
      </c>
      <c r="D45" s="407">
        <v>1</v>
      </c>
      <c r="E45" s="407" t="s">
        <v>881</v>
      </c>
      <c r="F45" s="408" t="s">
        <v>882</v>
      </c>
      <c r="G45" s="409">
        <f>2580.48/1000*1.17</f>
        <v>3.0191615999999999</v>
      </c>
      <c r="H45" s="374">
        <f t="shared" si="1"/>
        <v>0.47595321121165307</v>
      </c>
      <c r="I45" s="375">
        <v>0</v>
      </c>
      <c r="J45" s="54">
        <v>0</v>
      </c>
      <c r="K45" s="54">
        <f t="shared" si="0"/>
        <v>0.47595321121165307</v>
      </c>
      <c r="L45" s="53"/>
      <c r="M45" s="53"/>
      <c r="N45" s="53"/>
      <c r="O45" s="233" t="s">
        <v>175</v>
      </c>
    </row>
    <row r="46" spans="1:15">
      <c r="A46" s="53"/>
      <c r="B46" s="53"/>
      <c r="C46" s="406" t="s">
        <v>1186</v>
      </c>
      <c r="D46" s="407">
        <v>1</v>
      </c>
      <c r="E46" s="407" t="s">
        <v>881</v>
      </c>
      <c r="F46" s="408" t="s">
        <v>90</v>
      </c>
      <c r="G46" s="409">
        <f>401.29/100.117</f>
        <v>4.0082103938392084</v>
      </c>
      <c r="H46" s="374">
        <f t="shared" si="1"/>
        <v>0.63187098304366873</v>
      </c>
      <c r="I46" s="375"/>
      <c r="J46" s="54"/>
      <c r="K46" s="54">
        <f t="shared" si="0"/>
        <v>0.63187098304366873</v>
      </c>
      <c r="L46" s="53"/>
      <c r="M46" s="53"/>
      <c r="N46" s="53"/>
      <c r="O46" s="233" t="s">
        <v>175</v>
      </c>
    </row>
    <row r="47" spans="1:15">
      <c r="A47" s="53"/>
      <c r="B47" s="53"/>
      <c r="C47" s="402" t="s">
        <v>1187</v>
      </c>
      <c r="D47" s="403">
        <v>1</v>
      </c>
      <c r="E47" s="403" t="s">
        <v>835</v>
      </c>
      <c r="F47" s="404" t="s">
        <v>829</v>
      </c>
      <c r="G47" s="410">
        <f>4.0951*1.17</f>
        <v>4.7912670000000004</v>
      </c>
      <c r="H47" s="374">
        <f t="shared" si="1"/>
        <v>0.75531528833117889</v>
      </c>
      <c r="I47" s="375"/>
      <c r="J47" s="54"/>
      <c r="K47" s="54">
        <f t="shared" si="0"/>
        <v>0.75531528833117889</v>
      </c>
      <c r="L47" s="53"/>
      <c r="M47" s="53"/>
      <c r="N47" s="53"/>
      <c r="O47" s="233" t="s">
        <v>175</v>
      </c>
    </row>
    <row r="48" spans="1:15">
      <c r="A48" s="53" t="s">
        <v>170</v>
      </c>
      <c r="B48" s="53" t="s">
        <v>591</v>
      </c>
      <c r="C48" s="406" t="s">
        <v>707</v>
      </c>
      <c r="D48" s="407">
        <v>1</v>
      </c>
      <c r="E48" s="407" t="s">
        <v>708</v>
      </c>
      <c r="F48" s="408" t="s">
        <v>706</v>
      </c>
      <c r="G48" s="409">
        <f>227.6/100*1.17</f>
        <v>2.6629199999999997</v>
      </c>
      <c r="H48" s="374">
        <f t="shared" si="1"/>
        <v>0.41979380143140899</v>
      </c>
      <c r="I48" s="375">
        <v>0</v>
      </c>
      <c r="J48" s="54"/>
      <c r="K48" s="54">
        <f t="shared" si="0"/>
        <v>0.41979380143140899</v>
      </c>
      <c r="L48" s="53"/>
      <c r="M48" s="53"/>
      <c r="N48" s="53"/>
      <c r="O48" s="233" t="s">
        <v>175</v>
      </c>
    </row>
    <row r="49" spans="1:15">
      <c r="A49" s="53"/>
      <c r="B49" s="53"/>
      <c r="C49" s="402" t="s">
        <v>709</v>
      </c>
      <c r="D49" s="403">
        <v>1</v>
      </c>
      <c r="E49" s="403" t="s">
        <v>708</v>
      </c>
      <c r="F49" s="404" t="s">
        <v>706</v>
      </c>
      <c r="G49" s="410">
        <f>371.03/100*1.17</f>
        <v>4.3410509999999993</v>
      </c>
      <c r="H49" s="374">
        <f>G49/6.3434</f>
        <v>0.6843413626761673</v>
      </c>
      <c r="I49" s="375"/>
      <c r="J49" s="54"/>
      <c r="K49" s="54">
        <f t="shared" si="0"/>
        <v>0.6843413626761673</v>
      </c>
      <c r="L49" s="53"/>
      <c r="M49" s="53"/>
      <c r="N49" s="53"/>
      <c r="O49" s="233" t="s">
        <v>175</v>
      </c>
    </row>
    <row r="50" spans="1:15">
      <c r="A50" s="53" t="s">
        <v>170</v>
      </c>
      <c r="B50" s="53" t="s">
        <v>802</v>
      </c>
      <c r="C50" s="406" t="s">
        <v>710</v>
      </c>
      <c r="D50" s="407">
        <v>1</v>
      </c>
      <c r="E50" s="407" t="s">
        <v>708</v>
      </c>
      <c r="F50" s="408" t="s">
        <v>706</v>
      </c>
      <c r="G50" s="409">
        <f>2491.85/1000*1.17</f>
        <v>2.9154644999999997</v>
      </c>
      <c r="H50" s="374">
        <f t="shared" si="1"/>
        <v>0.45960596840810919</v>
      </c>
      <c r="I50" s="375"/>
      <c r="J50" s="54"/>
      <c r="K50" s="54">
        <f t="shared" si="0"/>
        <v>0.45960596840810919</v>
      </c>
      <c r="L50" s="53"/>
      <c r="M50" s="53"/>
      <c r="N50" s="53"/>
      <c r="O50" s="233" t="s">
        <v>175</v>
      </c>
    </row>
    <row r="51" spans="1:15">
      <c r="A51" s="53"/>
      <c r="B51" s="53"/>
      <c r="C51" s="402" t="s">
        <v>711</v>
      </c>
      <c r="D51" s="403">
        <v>1</v>
      </c>
      <c r="E51" s="403" t="s">
        <v>708</v>
      </c>
      <c r="F51" s="404" t="s">
        <v>706</v>
      </c>
      <c r="G51" s="410">
        <f>749.84/200*1.17</f>
        <v>4.3865639999999999</v>
      </c>
      <c r="H51" s="374">
        <f t="shared" ref="H51:H60" si="2">G51/6.3434</f>
        <v>0.6915162215846391</v>
      </c>
      <c r="I51" s="375"/>
      <c r="J51" s="54"/>
      <c r="K51" s="54">
        <f t="shared" si="0"/>
        <v>0.6915162215846391</v>
      </c>
      <c r="L51" s="53"/>
      <c r="M51" s="53"/>
      <c r="N51" s="53"/>
      <c r="O51" s="233" t="s">
        <v>175</v>
      </c>
    </row>
    <row r="52" spans="1:15">
      <c r="A52" s="53" t="s">
        <v>170</v>
      </c>
      <c r="B52" s="53" t="s">
        <v>531</v>
      </c>
      <c r="C52" s="406" t="s">
        <v>712</v>
      </c>
      <c r="D52" s="407">
        <v>1</v>
      </c>
      <c r="E52" s="407" t="s">
        <v>713</v>
      </c>
      <c r="F52" s="408" t="s">
        <v>706</v>
      </c>
      <c r="G52" s="409">
        <f>649.67/100*1.17</f>
        <v>7.601138999999999</v>
      </c>
      <c r="H52" s="374">
        <f t="shared" si="2"/>
        <v>1.1982752151842859</v>
      </c>
      <c r="I52" s="375">
        <v>0</v>
      </c>
      <c r="J52" s="54"/>
      <c r="K52" s="54">
        <f t="shared" si="0"/>
        <v>1.1982752151842859</v>
      </c>
      <c r="L52" s="53"/>
      <c r="M52" s="53"/>
      <c r="N52" s="53"/>
      <c r="O52" s="233" t="s">
        <v>175</v>
      </c>
    </row>
    <row r="53" spans="1:15">
      <c r="A53" s="53"/>
      <c r="B53" s="53"/>
      <c r="C53" s="406" t="s">
        <v>714</v>
      </c>
      <c r="D53" s="407">
        <v>1</v>
      </c>
      <c r="E53" s="407" t="s">
        <v>713</v>
      </c>
      <c r="F53" s="408" t="s">
        <v>706</v>
      </c>
      <c r="G53" s="409">
        <f>680.1/100*1.17</f>
        <v>7.9571699999999996</v>
      </c>
      <c r="H53" s="374">
        <f t="shared" si="2"/>
        <v>1.2544014251032569</v>
      </c>
      <c r="I53" s="375"/>
      <c r="J53" s="54"/>
      <c r="K53" s="54">
        <f t="shared" si="0"/>
        <v>1.2544014251032569</v>
      </c>
      <c r="L53" s="53"/>
      <c r="M53" s="53"/>
      <c r="N53" s="53"/>
      <c r="O53" s="233" t="s">
        <v>175</v>
      </c>
    </row>
    <row r="54" spans="1:15">
      <c r="A54" s="53"/>
      <c r="B54" s="53"/>
      <c r="C54" s="402" t="s">
        <v>803</v>
      </c>
      <c r="D54" s="403">
        <v>1</v>
      </c>
      <c r="E54" s="403" t="s">
        <v>713</v>
      </c>
      <c r="F54" s="404" t="s">
        <v>172</v>
      </c>
      <c r="G54" s="410">
        <f>780.38/100*1.17</f>
        <v>9.1304459999999992</v>
      </c>
      <c r="H54" s="374">
        <f t="shared" si="2"/>
        <v>1.4393615411293628</v>
      </c>
      <c r="I54" s="375"/>
      <c r="J54" s="54"/>
      <c r="K54" s="54">
        <f t="shared" si="0"/>
        <v>1.4393615411293628</v>
      </c>
      <c r="L54" s="53"/>
      <c r="M54" s="53"/>
      <c r="N54" s="53"/>
      <c r="O54" s="233" t="s">
        <v>175</v>
      </c>
    </row>
    <row r="55" spans="1:15">
      <c r="A55" s="53" t="s">
        <v>170</v>
      </c>
      <c r="B55" s="53" t="s">
        <v>532</v>
      </c>
      <c r="C55" s="406" t="s">
        <v>710</v>
      </c>
      <c r="D55" s="407">
        <v>1</v>
      </c>
      <c r="E55" s="407" t="s">
        <v>713</v>
      </c>
      <c r="F55" s="408" t="s">
        <v>706</v>
      </c>
      <c r="G55" s="409">
        <f>684.46/100*1.17</f>
        <v>8.0081819999999997</v>
      </c>
      <c r="H55" s="374">
        <f t="shared" si="2"/>
        <v>1.2624431692783049</v>
      </c>
      <c r="I55" s="375"/>
      <c r="J55" s="54"/>
      <c r="K55" s="54">
        <f t="shared" si="0"/>
        <v>1.2624431692783049</v>
      </c>
      <c r="L55" s="53"/>
      <c r="M55" s="53"/>
      <c r="N55" s="53"/>
      <c r="O55" s="233" t="s">
        <v>175</v>
      </c>
    </row>
    <row r="56" spans="1:15">
      <c r="A56" s="53"/>
      <c r="B56" s="53"/>
      <c r="C56" s="402" t="s">
        <v>711</v>
      </c>
      <c r="D56" s="403">
        <v>1</v>
      </c>
      <c r="E56" s="403" t="s">
        <v>713</v>
      </c>
      <c r="F56" s="404" t="s">
        <v>706</v>
      </c>
      <c r="G56" s="410">
        <f>1588.63/200*1.17</f>
        <v>9.2934854999999992</v>
      </c>
      <c r="H56" s="374">
        <f t="shared" si="2"/>
        <v>1.4650637670649809</v>
      </c>
      <c r="I56" s="375"/>
      <c r="J56" s="54"/>
      <c r="K56" s="54">
        <f t="shared" si="0"/>
        <v>1.4650637670649809</v>
      </c>
      <c r="L56" s="53"/>
      <c r="M56" s="53"/>
      <c r="N56" s="53"/>
      <c r="O56" s="233" t="s">
        <v>175</v>
      </c>
    </row>
    <row r="57" spans="1:15">
      <c r="A57" s="53" t="s">
        <v>170</v>
      </c>
      <c r="B57" s="53" t="s">
        <v>533</v>
      </c>
      <c r="C57" s="406" t="s">
        <v>707</v>
      </c>
      <c r="D57" s="407">
        <v>1</v>
      </c>
      <c r="E57" s="407" t="s">
        <v>715</v>
      </c>
      <c r="F57" s="408" t="s">
        <v>706</v>
      </c>
      <c r="G57" s="409">
        <f>1533.28/100*1.17</f>
        <v>17.939375999999999</v>
      </c>
      <c r="H57" s="374">
        <f t="shared" si="2"/>
        <v>2.8280379607150739</v>
      </c>
      <c r="I57" s="375">
        <v>0</v>
      </c>
      <c r="J57" s="54"/>
      <c r="K57" s="54">
        <f t="shared" si="0"/>
        <v>2.8280379607150739</v>
      </c>
      <c r="L57" s="53"/>
      <c r="M57" s="53"/>
      <c r="N57" s="53"/>
      <c r="O57" s="233" t="s">
        <v>175</v>
      </c>
    </row>
    <row r="58" spans="1:15">
      <c r="A58" s="53"/>
      <c r="B58" s="53"/>
      <c r="C58" s="402" t="s">
        <v>709</v>
      </c>
      <c r="D58" s="403">
        <v>1</v>
      </c>
      <c r="E58" s="403" t="s">
        <v>715</v>
      </c>
      <c r="F58" s="404" t="s">
        <v>706</v>
      </c>
      <c r="G58" s="410">
        <f>1515.26/100*1.17</f>
        <v>17.728541999999997</v>
      </c>
      <c r="H58" s="374">
        <f t="shared" si="2"/>
        <v>2.7948012107071913</v>
      </c>
      <c r="I58" s="375"/>
      <c r="J58" s="54"/>
      <c r="K58" s="54">
        <f t="shared" si="0"/>
        <v>2.7948012107071913</v>
      </c>
      <c r="L58" s="53"/>
      <c r="M58" s="53"/>
      <c r="N58" s="53"/>
      <c r="O58" s="233" t="s">
        <v>175</v>
      </c>
    </row>
    <row r="59" spans="1:15">
      <c r="A59" s="53" t="s">
        <v>170</v>
      </c>
      <c r="B59" s="53" t="s">
        <v>534</v>
      </c>
      <c r="C59" s="406" t="s">
        <v>710</v>
      </c>
      <c r="D59" s="407">
        <v>1</v>
      </c>
      <c r="E59" s="407" t="s">
        <v>715</v>
      </c>
      <c r="F59" s="408" t="s">
        <v>706</v>
      </c>
      <c r="G59" s="409">
        <f>1571.54/100*1.17</f>
        <v>18.387017999999998</v>
      </c>
      <c r="H59" s="374">
        <f t="shared" si="2"/>
        <v>2.898606110287858</v>
      </c>
      <c r="I59" s="375"/>
      <c r="J59" s="54"/>
      <c r="K59" s="54">
        <f t="shared" si="0"/>
        <v>2.898606110287858</v>
      </c>
      <c r="L59" s="53"/>
      <c r="M59" s="53"/>
      <c r="N59" s="53"/>
      <c r="O59" s="233" t="s">
        <v>175</v>
      </c>
    </row>
    <row r="60" spans="1:15">
      <c r="A60" s="53"/>
      <c r="B60" s="53"/>
      <c r="C60" s="402" t="s">
        <v>711</v>
      </c>
      <c r="D60" s="403">
        <v>1</v>
      </c>
      <c r="E60" s="403" t="s">
        <v>715</v>
      </c>
      <c r="F60" s="404" t="s">
        <v>706</v>
      </c>
      <c r="G60" s="410">
        <f>729.51/48*1.17</f>
        <v>17.781806249999999</v>
      </c>
      <c r="H60" s="374">
        <f t="shared" si="2"/>
        <v>2.8031980089541886</v>
      </c>
      <c r="I60" s="375"/>
      <c r="J60" s="54"/>
      <c r="K60" s="54">
        <f t="shared" si="0"/>
        <v>2.8031980089541886</v>
      </c>
      <c r="L60" s="53"/>
      <c r="M60" s="53"/>
      <c r="N60" s="53"/>
      <c r="O60" s="233" t="s">
        <v>175</v>
      </c>
    </row>
    <row r="61" spans="1:15">
      <c r="A61" s="53" t="s">
        <v>170</v>
      </c>
      <c r="B61" s="53" t="s">
        <v>535</v>
      </c>
      <c r="C61" s="414" t="s">
        <v>716</v>
      </c>
      <c r="D61" s="407">
        <v>1</v>
      </c>
      <c r="E61" s="407" t="s">
        <v>717</v>
      </c>
      <c r="F61" s="408" t="s">
        <v>706</v>
      </c>
      <c r="G61" s="415">
        <f>3107.65/1000*1.17</f>
        <v>3.6359504999999999</v>
      </c>
      <c r="H61" s="374">
        <f>G61/6.3434</f>
        <v>0.57318638269697642</v>
      </c>
      <c r="I61" s="375"/>
      <c r="J61" s="54"/>
      <c r="K61" s="54">
        <f t="shared" si="0"/>
        <v>0.57318638269697642</v>
      </c>
      <c r="L61" s="53"/>
      <c r="M61" s="53"/>
      <c r="N61" s="53"/>
      <c r="O61" s="233" t="s">
        <v>175</v>
      </c>
    </row>
    <row r="62" spans="1:15">
      <c r="A62" s="52"/>
      <c r="B62" s="53"/>
      <c r="C62" s="414" t="s">
        <v>827</v>
      </c>
      <c r="D62" s="407">
        <v>1</v>
      </c>
      <c r="E62" s="407" t="s">
        <v>828</v>
      </c>
      <c r="F62" s="408" t="s">
        <v>829</v>
      </c>
      <c r="G62" s="415">
        <f>639.64/100*1.17</f>
        <v>7.4837879999999997</v>
      </c>
      <c r="H62" s="374">
        <f>G62/6.3434</f>
        <v>1.1797755147082005</v>
      </c>
      <c r="I62" s="375"/>
      <c r="J62" s="54"/>
      <c r="K62" s="54">
        <f t="shared" si="0"/>
        <v>1.1797755147082005</v>
      </c>
      <c r="L62" s="53"/>
      <c r="M62" s="53"/>
      <c r="N62" s="53"/>
      <c r="O62" s="233" t="s">
        <v>175</v>
      </c>
    </row>
    <row r="63" spans="1:15">
      <c r="A63" s="52"/>
      <c r="B63" s="53"/>
      <c r="C63" s="567" t="s">
        <v>953</v>
      </c>
      <c r="D63" s="403">
        <v>1</v>
      </c>
      <c r="E63" s="403" t="s">
        <v>828</v>
      </c>
      <c r="F63" s="404" t="s">
        <v>829</v>
      </c>
      <c r="G63" s="568">
        <f>661.93/100*1.17</f>
        <v>7.7445809999999984</v>
      </c>
      <c r="H63" s="374">
        <f>G63/6.3434</f>
        <v>1.220888009584765</v>
      </c>
      <c r="I63" s="375"/>
      <c r="J63" s="54"/>
      <c r="K63" s="54">
        <f t="shared" si="0"/>
        <v>1.220888009584765</v>
      </c>
      <c r="L63" s="53"/>
      <c r="M63" s="53"/>
      <c r="N63" s="53"/>
      <c r="O63" s="233"/>
    </row>
    <row r="64" spans="1:15">
      <c r="A64" s="52" t="s">
        <v>177</v>
      </c>
      <c r="B64" s="53" t="s">
        <v>255</v>
      </c>
      <c r="C64" s="402">
        <v>1</v>
      </c>
      <c r="D64" s="403">
        <v>2</v>
      </c>
      <c r="E64" s="403" t="s">
        <v>718</v>
      </c>
      <c r="F64" s="405" t="s">
        <v>706</v>
      </c>
      <c r="G64" s="631">
        <v>0.88919999999999999</v>
      </c>
      <c r="H64" s="374">
        <f>G64/6.3434</f>
        <v>0.14017719204212253</v>
      </c>
      <c r="I64" s="375">
        <v>0</v>
      </c>
      <c r="J64" s="54">
        <v>0</v>
      </c>
      <c r="K64" s="54">
        <v>0.14386606551691522</v>
      </c>
      <c r="L64" s="53">
        <v>35</v>
      </c>
      <c r="M64" s="53" t="s">
        <v>173</v>
      </c>
      <c r="N64" s="53" t="s">
        <v>174</v>
      </c>
      <c r="O64" s="233" t="s">
        <v>178</v>
      </c>
    </row>
    <row r="65" spans="1:15">
      <c r="A65" s="52" t="s">
        <v>177</v>
      </c>
      <c r="B65" s="53" t="s">
        <v>256</v>
      </c>
      <c r="C65" s="192">
        <v>1</v>
      </c>
      <c r="D65" s="53"/>
      <c r="E65" s="53" t="s">
        <v>1222</v>
      </c>
      <c r="F65" s="260" t="s">
        <v>172</v>
      </c>
      <c r="G65" s="631">
        <v>0.88919999999999999</v>
      </c>
      <c r="H65" s="374">
        <f>G65/6.3434</f>
        <v>0.14017719204212253</v>
      </c>
      <c r="I65" s="375">
        <v>0</v>
      </c>
      <c r="J65" s="54">
        <v>0</v>
      </c>
      <c r="K65" s="54">
        <v>0.14386606551691522</v>
      </c>
      <c r="L65" s="53"/>
      <c r="M65" s="53"/>
      <c r="N65" s="53"/>
      <c r="O65" s="233" t="s">
        <v>179</v>
      </c>
    </row>
    <row r="66" spans="1:15" ht="15" thickBot="1">
      <c r="A66" s="88" t="s">
        <v>180</v>
      </c>
      <c r="B66" s="88" t="s">
        <v>180</v>
      </c>
      <c r="C66" s="525">
        <v>15000</v>
      </c>
      <c r="D66" s="88">
        <v>2</v>
      </c>
      <c r="E66" s="88" t="s">
        <v>181</v>
      </c>
      <c r="F66" s="655">
        <v>0.13</v>
      </c>
      <c r="G66" s="526" t="s">
        <v>172</v>
      </c>
      <c r="H66" s="376">
        <f>F66*1</f>
        <v>0.13</v>
      </c>
      <c r="I66" s="377">
        <v>0</v>
      </c>
      <c r="J66" s="89">
        <v>0</v>
      </c>
      <c r="K66" s="89">
        <v>0.13</v>
      </c>
      <c r="L66" s="88">
        <v>60</v>
      </c>
      <c r="M66" s="88" t="s">
        <v>173</v>
      </c>
      <c r="N66" s="88" t="s">
        <v>875</v>
      </c>
      <c r="O66" s="234" t="s">
        <v>182</v>
      </c>
    </row>
    <row r="67" spans="1:15">
      <c r="A67" s="87"/>
      <c r="C67" s="189"/>
      <c r="D67" s="87"/>
      <c r="E67" s="60"/>
      <c r="F67" s="249"/>
      <c r="G67" s="367"/>
      <c r="H67" s="347"/>
      <c r="I67" s="189"/>
      <c r="J67" s="87"/>
      <c r="K67" s="87"/>
      <c r="L67" s="229"/>
      <c r="M67" s="229"/>
      <c r="N67" s="229"/>
    </row>
    <row r="68" spans="1:15">
      <c r="A68" s="121" t="s">
        <v>39</v>
      </c>
      <c r="B68" s="121" t="s">
        <v>163</v>
      </c>
      <c r="C68" s="121" t="s">
        <v>40</v>
      </c>
      <c r="D68" s="121" t="s">
        <v>296</v>
      </c>
      <c r="E68" s="121" t="s">
        <v>297</v>
      </c>
      <c r="F68" s="253" t="s">
        <v>41</v>
      </c>
      <c r="G68" s="350" t="s">
        <v>514</v>
      </c>
      <c r="H68" s="350" t="s">
        <v>1185</v>
      </c>
    </row>
    <row r="69" spans="1:15" s="245" customFormat="1" ht="12">
      <c r="A69" s="242" t="s">
        <v>548</v>
      </c>
      <c r="B69" s="243" t="s">
        <v>549</v>
      </c>
      <c r="C69" s="308">
        <v>0.22</v>
      </c>
      <c r="D69" s="243" t="s">
        <v>550</v>
      </c>
      <c r="E69" s="243" t="s">
        <v>551</v>
      </c>
      <c r="F69" s="261" t="s">
        <v>552</v>
      </c>
      <c r="G69" s="519">
        <f>145.2991*1.17/1000</f>
        <v>0.16999994699999998</v>
      </c>
      <c r="H69" s="519" t="s">
        <v>1184</v>
      </c>
      <c r="I69" s="378"/>
    </row>
    <row r="70" spans="1:15" s="245" customFormat="1" ht="12">
      <c r="A70" s="242" t="s">
        <v>548</v>
      </c>
      <c r="B70" s="243" t="s">
        <v>553</v>
      </c>
      <c r="C70" s="308">
        <v>0.37</v>
      </c>
      <c r="D70" s="243" t="s">
        <v>550</v>
      </c>
      <c r="E70" s="243" t="s">
        <v>554</v>
      </c>
      <c r="F70" s="261" t="s">
        <v>552</v>
      </c>
      <c r="G70" s="519">
        <f>166.6667*1.17/1000</f>
        <v>0.19500003899999999</v>
      </c>
      <c r="H70" s="519" t="s">
        <v>1184</v>
      </c>
      <c r="I70" s="378"/>
    </row>
    <row r="71" spans="1:15" s="245" customFormat="1" ht="12">
      <c r="A71" s="242" t="s">
        <v>548</v>
      </c>
      <c r="B71" s="243" t="s">
        <v>555</v>
      </c>
      <c r="C71" s="308">
        <v>0.32</v>
      </c>
      <c r="D71" s="243" t="s">
        <v>556</v>
      </c>
      <c r="E71" s="243" t="s">
        <v>557</v>
      </c>
      <c r="F71" s="261" t="s">
        <v>558</v>
      </c>
      <c r="G71" s="520">
        <f>48.4/1000</f>
        <v>4.8399999999999999E-2</v>
      </c>
      <c r="H71" s="520"/>
      <c r="I71" s="378"/>
    </row>
    <row r="72" spans="1:15" s="245" customFormat="1" ht="12">
      <c r="A72" s="246" t="s">
        <v>548</v>
      </c>
      <c r="B72" s="247" t="s">
        <v>559</v>
      </c>
      <c r="C72" s="309">
        <v>1.1000000000000001E-3</v>
      </c>
      <c r="D72" s="247" t="s">
        <v>560</v>
      </c>
      <c r="E72" s="247" t="s">
        <v>561</v>
      </c>
      <c r="F72" s="262" t="s">
        <v>562</v>
      </c>
      <c r="G72" s="521">
        <f>22.22*1.17</f>
        <v>25.997399999999995</v>
      </c>
      <c r="H72" s="519" t="s">
        <v>1184</v>
      </c>
      <c r="I72" s="378"/>
    </row>
    <row r="73" spans="1:15" s="434" customFormat="1" ht="12">
      <c r="A73" s="448" t="s">
        <v>548</v>
      </c>
      <c r="B73" s="449" t="s">
        <v>563</v>
      </c>
      <c r="C73" s="450">
        <v>2.2000000000000001E-4</v>
      </c>
      <c r="D73" s="449" t="s">
        <v>560</v>
      </c>
      <c r="E73" s="449" t="s">
        <v>564</v>
      </c>
      <c r="F73" s="451" t="s">
        <v>562</v>
      </c>
      <c r="G73" s="522">
        <v>40</v>
      </c>
      <c r="H73" s="522" t="s">
        <v>1184</v>
      </c>
      <c r="I73" s="378"/>
    </row>
    <row r="74" spans="1:15" s="245" customFormat="1" ht="12">
      <c r="A74" s="242" t="s">
        <v>548</v>
      </c>
      <c r="B74" s="243" t="s">
        <v>824</v>
      </c>
      <c r="C74" s="308">
        <v>2.2000000000000001E-4</v>
      </c>
      <c r="D74" s="243" t="s">
        <v>560</v>
      </c>
      <c r="E74" s="243" t="s">
        <v>823</v>
      </c>
      <c r="F74" s="452" t="s">
        <v>562</v>
      </c>
      <c r="G74" s="523">
        <f>60.683*1.17</f>
        <v>70.999110000000002</v>
      </c>
      <c r="H74" s="519" t="s">
        <v>1184</v>
      </c>
      <c r="I74" s="378"/>
    </row>
    <row r="75" spans="1:15">
      <c r="A75" s="87"/>
      <c r="C75" s="189"/>
      <c r="D75" s="87"/>
      <c r="E75" s="60"/>
      <c r="F75" s="249"/>
      <c r="G75" s="524"/>
      <c r="H75" s="347"/>
      <c r="I75" s="189"/>
      <c r="J75" s="87"/>
      <c r="K75" s="87"/>
      <c r="L75" s="87"/>
      <c r="M75" s="87"/>
      <c r="N75" s="87"/>
    </row>
    <row r="76" spans="1:15">
      <c r="A76" s="121" t="s">
        <v>39</v>
      </c>
      <c r="B76" s="121" t="s">
        <v>163</v>
      </c>
      <c r="C76" s="121" t="s">
        <v>40</v>
      </c>
      <c r="D76" s="121" t="s">
        <v>296</v>
      </c>
      <c r="E76" s="121" t="s">
        <v>297</v>
      </c>
      <c r="F76" s="253" t="s">
        <v>41</v>
      </c>
      <c r="G76" s="350" t="s">
        <v>183</v>
      </c>
    </row>
    <row r="77" spans="1:15" ht="27">
      <c r="A77" s="94" t="s">
        <v>184</v>
      </c>
      <c r="B77" s="94" t="s">
        <v>8</v>
      </c>
      <c r="C77" s="94" t="s">
        <v>185</v>
      </c>
      <c r="D77" s="94" t="s">
        <v>9</v>
      </c>
      <c r="E77" s="94" t="s">
        <v>7</v>
      </c>
      <c r="F77" s="263" t="s">
        <v>186</v>
      </c>
      <c r="G77" s="351" t="s">
        <v>187</v>
      </c>
    </row>
    <row r="78" spans="1:15">
      <c r="A78" s="7" t="s">
        <v>508</v>
      </c>
      <c r="B78" s="7" t="s">
        <v>188</v>
      </c>
      <c r="C78" s="6">
        <v>1</v>
      </c>
      <c r="D78" s="6" t="s">
        <v>2</v>
      </c>
      <c r="E78" s="223" t="s">
        <v>190</v>
      </c>
      <c r="F78" s="264" t="s">
        <v>191</v>
      </c>
      <c r="G78" s="453">
        <f>1.41*1.17</f>
        <v>1.6496999999999997</v>
      </c>
    </row>
    <row r="79" spans="1:15" s="227" customFormat="1">
      <c r="A79" s="235" t="s">
        <v>536</v>
      </c>
      <c r="B79" s="235" t="s">
        <v>537</v>
      </c>
      <c r="C79" s="236">
        <v>1</v>
      </c>
      <c r="D79" s="236" t="s">
        <v>2</v>
      </c>
      <c r="E79" s="432" t="s">
        <v>190</v>
      </c>
      <c r="F79" s="433" t="s">
        <v>378</v>
      </c>
      <c r="G79" s="682">
        <f>1.57*1.17</f>
        <v>1.8369</v>
      </c>
      <c r="H79" s="683">
        <v>42878</v>
      </c>
      <c r="I79" s="379"/>
    </row>
    <row r="80" spans="1:15">
      <c r="A80" s="7" t="s">
        <v>509</v>
      </c>
      <c r="B80" s="7" t="s">
        <v>188</v>
      </c>
      <c r="C80" s="6">
        <v>1</v>
      </c>
      <c r="D80" s="6" t="s">
        <v>2</v>
      </c>
      <c r="E80" s="223" t="s">
        <v>886</v>
      </c>
      <c r="F80" s="264" t="s">
        <v>378</v>
      </c>
      <c r="G80" s="352">
        <f>7.51*1.17</f>
        <v>8.7866999999999997</v>
      </c>
    </row>
    <row r="81" spans="1:9" s="462" customFormat="1">
      <c r="A81" s="463" t="s">
        <v>372</v>
      </c>
      <c r="B81" s="463" t="s">
        <v>188</v>
      </c>
      <c r="C81" s="464">
        <v>1</v>
      </c>
      <c r="D81" s="464" t="s">
        <v>2</v>
      </c>
      <c r="E81" s="465" t="s">
        <v>885</v>
      </c>
      <c r="F81" s="466" t="s">
        <v>378</v>
      </c>
      <c r="G81" s="467">
        <v>8.7866999999999997</v>
      </c>
      <c r="H81" s="460"/>
      <c r="I81" s="461"/>
    </row>
    <row r="82" spans="1:9">
      <c r="B82" s="66"/>
      <c r="D82" s="60"/>
      <c r="E82" s="60"/>
      <c r="F82" s="249"/>
    </row>
    <row r="83" spans="1:9">
      <c r="A83" s="121" t="s">
        <v>39</v>
      </c>
      <c r="B83" s="121" t="s">
        <v>163</v>
      </c>
      <c r="C83" s="121" t="s">
        <v>40</v>
      </c>
      <c r="D83" s="121" t="s">
        <v>296</v>
      </c>
      <c r="E83" s="121" t="s">
        <v>297</v>
      </c>
      <c r="F83" s="253" t="s">
        <v>41</v>
      </c>
      <c r="G83" s="350" t="s">
        <v>183</v>
      </c>
    </row>
    <row r="84" spans="1:9" ht="15">
      <c r="A84" s="94" t="s">
        <v>184</v>
      </c>
      <c r="B84" s="94" t="s">
        <v>8</v>
      </c>
      <c r="C84" s="94" t="s">
        <v>185</v>
      </c>
      <c r="D84" s="94" t="s">
        <v>9</v>
      </c>
      <c r="E84" s="94" t="s">
        <v>7</v>
      </c>
      <c r="F84" s="263" t="s">
        <v>186</v>
      </c>
      <c r="G84" s="351" t="s">
        <v>192</v>
      </c>
    </row>
    <row r="85" spans="1:9">
      <c r="A85" s="7" t="s">
        <v>800</v>
      </c>
      <c r="B85" s="224" t="s">
        <v>0</v>
      </c>
      <c r="C85" s="6">
        <v>1</v>
      </c>
      <c r="D85" s="6" t="s">
        <v>189</v>
      </c>
      <c r="E85" s="223" t="s">
        <v>193</v>
      </c>
      <c r="F85" s="264" t="s">
        <v>1</v>
      </c>
      <c r="G85" s="352">
        <v>1.58</v>
      </c>
    </row>
    <row r="86" spans="1:9" ht="15" thickBot="1">
      <c r="A86" s="226" t="s">
        <v>393</v>
      </c>
      <c r="B86" s="225" t="s">
        <v>511</v>
      </c>
      <c r="C86" s="237">
        <v>1</v>
      </c>
      <c r="D86" s="237" t="s">
        <v>2</v>
      </c>
      <c r="E86" s="238" t="s">
        <v>510</v>
      </c>
      <c r="F86" s="508" t="s">
        <v>1</v>
      </c>
      <c r="G86" s="353">
        <v>1.98</v>
      </c>
    </row>
    <row r="87" spans="1:9" ht="15" thickBot="1">
      <c r="B87" s="509"/>
      <c r="C87" s="510"/>
      <c r="D87" s="510"/>
      <c r="E87" s="511"/>
    </row>
    <row r="88" spans="1:9" ht="15" thickBot="1">
      <c r="A88" s="515" t="s">
        <v>39</v>
      </c>
      <c r="B88" s="516" t="s">
        <v>163</v>
      </c>
      <c r="C88" s="516" t="s">
        <v>40</v>
      </c>
      <c r="D88" s="516" t="s">
        <v>296</v>
      </c>
      <c r="E88" s="516" t="s">
        <v>297</v>
      </c>
      <c r="F88" s="517" t="s">
        <v>41</v>
      </c>
      <c r="G88" s="518" t="s">
        <v>183</v>
      </c>
    </row>
    <row r="89" spans="1:9" ht="27">
      <c r="A89" s="512" t="s">
        <v>49</v>
      </c>
      <c r="B89" s="512" t="s">
        <v>8</v>
      </c>
      <c r="C89" s="512" t="s">
        <v>185</v>
      </c>
      <c r="D89" s="512" t="s">
        <v>9</v>
      </c>
      <c r="E89" s="512" t="s">
        <v>7</v>
      </c>
      <c r="F89" s="513" t="s">
        <v>51</v>
      </c>
      <c r="G89" s="514" t="s">
        <v>187</v>
      </c>
    </row>
    <row r="90" spans="1:9" s="462" customFormat="1" ht="15" thickBot="1">
      <c r="A90" s="454" t="s">
        <v>512</v>
      </c>
      <c r="B90" s="455" t="s">
        <v>379</v>
      </c>
      <c r="C90" s="456">
        <v>1</v>
      </c>
      <c r="D90" s="456" t="s">
        <v>507</v>
      </c>
      <c r="E90" s="457" t="s">
        <v>513</v>
      </c>
      <c r="F90" s="458" t="s">
        <v>1</v>
      </c>
      <c r="G90" s="459">
        <v>1.420029</v>
      </c>
      <c r="H90" s="460"/>
      <c r="I90" s="461"/>
    </row>
    <row r="91" spans="1:9">
      <c r="B91" s="66"/>
      <c r="D91" s="60"/>
      <c r="E91" s="60"/>
      <c r="F91" s="249"/>
    </row>
    <row r="92" spans="1:9">
      <c r="A92" s="121" t="s">
        <v>39</v>
      </c>
      <c r="B92" s="121" t="s">
        <v>163</v>
      </c>
      <c r="C92" s="121" t="s">
        <v>40</v>
      </c>
      <c r="D92" s="121" t="s">
        <v>296</v>
      </c>
      <c r="E92" s="121" t="s">
        <v>297</v>
      </c>
      <c r="F92" s="253" t="s">
        <v>41</v>
      </c>
      <c r="G92" s="350" t="s">
        <v>183</v>
      </c>
    </row>
    <row r="93" spans="1:9" ht="15">
      <c r="A93" s="90" t="s">
        <v>184</v>
      </c>
      <c r="B93" s="90" t="s">
        <v>8</v>
      </c>
      <c r="C93" s="90" t="s">
        <v>185</v>
      </c>
      <c r="D93" s="90" t="s">
        <v>9</v>
      </c>
      <c r="E93" s="90" t="s">
        <v>7</v>
      </c>
      <c r="F93" s="254" t="s">
        <v>186</v>
      </c>
      <c r="G93" s="354" t="s">
        <v>194</v>
      </c>
    </row>
    <row r="94" spans="1:9" ht="15" thickBot="1">
      <c r="A94" s="2" t="s">
        <v>215</v>
      </c>
      <c r="B94" s="3" t="s">
        <v>538</v>
      </c>
      <c r="C94" s="4">
        <v>0.435</v>
      </c>
      <c r="D94" s="4" t="s">
        <v>61</v>
      </c>
      <c r="E94" s="3" t="s">
        <v>539</v>
      </c>
      <c r="F94" s="401" t="s">
        <v>540</v>
      </c>
      <c r="G94" s="629">
        <f>20.22/1000</f>
        <v>2.0219999999999998E-2</v>
      </c>
      <c r="H94" s="341" t="s">
        <v>1221</v>
      </c>
    </row>
    <row r="95" spans="1:9">
      <c r="B95" s="66"/>
      <c r="D95" s="58"/>
      <c r="E95" s="60"/>
    </row>
    <row r="96" spans="1:9">
      <c r="B96" s="66"/>
      <c r="D96" s="58"/>
      <c r="E96" s="60"/>
    </row>
    <row r="97" spans="1:35">
      <c r="B97" s="66"/>
      <c r="D97" s="58"/>
      <c r="E97" s="60"/>
    </row>
    <row r="98" spans="1:35">
      <c r="A98" s="121" t="s">
        <v>39</v>
      </c>
      <c r="B98" s="121" t="s">
        <v>163</v>
      </c>
      <c r="C98" s="121" t="s">
        <v>40</v>
      </c>
      <c r="D98" s="121" t="s">
        <v>296</v>
      </c>
      <c r="E98" s="121" t="s">
        <v>297</v>
      </c>
      <c r="F98" s="253" t="s">
        <v>42</v>
      </c>
      <c r="G98" s="350" t="s">
        <v>41</v>
      </c>
      <c r="H98" s="253" t="s">
        <v>195</v>
      </c>
      <c r="I98" s="121" t="s">
        <v>45</v>
      </c>
      <c r="J98" s="121" t="s">
        <v>46</v>
      </c>
      <c r="K98" s="121" t="s">
        <v>48</v>
      </c>
    </row>
    <row r="99" spans="1:35" ht="15">
      <c r="A99" s="90" t="s">
        <v>184</v>
      </c>
      <c r="B99" s="90" t="s">
        <v>8</v>
      </c>
      <c r="C99" s="90" t="s">
        <v>196</v>
      </c>
      <c r="D99" s="90" t="s">
        <v>9</v>
      </c>
      <c r="E99" s="90" t="s">
        <v>7</v>
      </c>
      <c r="F99" s="254" t="s">
        <v>197</v>
      </c>
      <c r="G99" s="355" t="s">
        <v>186</v>
      </c>
      <c r="H99" s="254" t="s">
        <v>198</v>
      </c>
      <c r="I99" s="92" t="s">
        <v>199</v>
      </c>
      <c r="J99" s="92" t="s">
        <v>200</v>
      </c>
      <c r="K99" s="91" t="s">
        <v>201</v>
      </c>
    </row>
    <row r="100" spans="1:35" ht="15" thickBot="1">
      <c r="A100" s="2" t="s">
        <v>202</v>
      </c>
      <c r="B100" s="3" t="s">
        <v>203</v>
      </c>
      <c r="C100" s="4">
        <v>2.21</v>
      </c>
      <c r="D100" s="4" t="s">
        <v>204</v>
      </c>
      <c r="E100" s="3" t="s">
        <v>205</v>
      </c>
      <c r="F100" s="265">
        <v>41163</v>
      </c>
      <c r="G100" s="356" t="s">
        <v>206</v>
      </c>
      <c r="H100" s="624">
        <f>144.3/1000</f>
        <v>0.14430000000000001</v>
      </c>
      <c r="I100" s="34"/>
      <c r="J100" s="56">
        <f>I100/H100</f>
        <v>0</v>
      </c>
      <c r="K100" s="5"/>
    </row>
    <row r="101" spans="1:35">
      <c r="B101" s="93"/>
      <c r="D101" s="58"/>
      <c r="E101" s="60"/>
    </row>
    <row r="102" spans="1:35">
      <c r="B102" s="66"/>
      <c r="D102" s="58"/>
      <c r="E102" s="60"/>
    </row>
    <row r="103" spans="1:35">
      <c r="A103" s="121" t="s">
        <v>39</v>
      </c>
      <c r="B103" s="121" t="s">
        <v>163</v>
      </c>
      <c r="C103" s="121" t="s">
        <v>40</v>
      </c>
      <c r="D103" s="121" t="s">
        <v>296</v>
      </c>
      <c r="E103" s="121" t="s">
        <v>297</v>
      </c>
      <c r="F103" s="253" t="s">
        <v>41</v>
      </c>
      <c r="G103" s="350" t="s">
        <v>42</v>
      </c>
      <c r="H103" s="337" t="s">
        <v>183</v>
      </c>
      <c r="I103" s="121" t="s">
        <v>48</v>
      </c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</row>
    <row r="104" spans="1:35" ht="15.75" thickBot="1">
      <c r="A104" s="94" t="s">
        <v>208</v>
      </c>
      <c r="B104" s="94" t="s">
        <v>209</v>
      </c>
      <c r="C104" s="94" t="s">
        <v>210</v>
      </c>
      <c r="D104" s="94" t="s">
        <v>9</v>
      </c>
      <c r="E104" s="94" t="s">
        <v>7</v>
      </c>
      <c r="F104" s="263" t="s">
        <v>211</v>
      </c>
      <c r="G104" s="357" t="s">
        <v>212</v>
      </c>
      <c r="H104" s="338" t="s">
        <v>214</v>
      </c>
      <c r="I104" s="412" t="s">
        <v>201</v>
      </c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</row>
    <row r="105" spans="1:35">
      <c r="A105" s="11" t="s">
        <v>215</v>
      </c>
      <c r="B105" s="9" t="s">
        <v>216</v>
      </c>
      <c r="C105" s="10">
        <v>1</v>
      </c>
      <c r="D105" s="10" t="s">
        <v>217</v>
      </c>
      <c r="E105" s="11" t="s">
        <v>218</v>
      </c>
      <c r="F105" s="266" t="s">
        <v>219</v>
      </c>
      <c r="G105" s="358" t="s">
        <v>220</v>
      </c>
      <c r="H105" s="339">
        <v>1.1900000000000001E-2</v>
      </c>
      <c r="I105" s="411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</row>
    <row r="106" spans="1:35">
      <c r="A106" s="7" t="s">
        <v>215</v>
      </c>
      <c r="B106" s="95" t="s">
        <v>221</v>
      </c>
      <c r="C106" s="6">
        <v>1</v>
      </c>
      <c r="D106" s="6" t="s">
        <v>217</v>
      </c>
      <c r="E106" s="7" t="s">
        <v>222</v>
      </c>
      <c r="F106" s="264" t="s">
        <v>219</v>
      </c>
      <c r="G106" s="359" t="s">
        <v>16</v>
      </c>
      <c r="H106" s="340">
        <v>1.37E-2</v>
      </c>
      <c r="I106" s="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</row>
    <row r="107" spans="1:35">
      <c r="A107" s="7" t="s">
        <v>215</v>
      </c>
      <c r="B107" s="95" t="s">
        <v>223</v>
      </c>
      <c r="C107" s="6">
        <v>1</v>
      </c>
      <c r="D107" s="6" t="s">
        <v>217</v>
      </c>
      <c r="E107" s="7" t="s">
        <v>224</v>
      </c>
      <c r="F107" s="264" t="s">
        <v>219</v>
      </c>
      <c r="G107" s="359" t="s">
        <v>16</v>
      </c>
      <c r="H107" s="340">
        <v>2.7799999999999998E-2</v>
      </c>
      <c r="I107" s="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</row>
    <row r="108" spans="1:35">
      <c r="A108" s="7" t="s">
        <v>215</v>
      </c>
      <c r="B108" s="95" t="s">
        <v>15</v>
      </c>
      <c r="C108" s="6">
        <v>1</v>
      </c>
      <c r="D108" s="6" t="s">
        <v>217</v>
      </c>
      <c r="E108" s="7" t="s">
        <v>225</v>
      </c>
      <c r="F108" s="264" t="s">
        <v>219</v>
      </c>
      <c r="G108" s="359" t="s">
        <v>16</v>
      </c>
      <c r="H108" s="340">
        <v>2.7799999999999998E-2</v>
      </c>
      <c r="I108" s="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</row>
    <row r="109" spans="1:35">
      <c r="B109" s="66"/>
      <c r="D109" s="58"/>
      <c r="E109" s="60"/>
      <c r="I109" s="182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</row>
    <row r="110" spans="1:35">
      <c r="A110" s="121" t="s">
        <v>39</v>
      </c>
      <c r="B110" s="121" t="s">
        <v>163</v>
      </c>
      <c r="C110" s="121" t="s">
        <v>40</v>
      </c>
      <c r="D110" s="121" t="s">
        <v>296</v>
      </c>
      <c r="E110" s="121" t="s">
        <v>297</v>
      </c>
      <c r="F110" s="253" t="s">
        <v>41</v>
      </c>
      <c r="G110" s="350" t="s">
        <v>207</v>
      </c>
      <c r="H110" s="337" t="s">
        <v>183</v>
      </c>
      <c r="I110" s="121" t="s">
        <v>48</v>
      </c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</row>
    <row r="111" spans="1:35">
      <c r="A111" s="121" t="s">
        <v>49</v>
      </c>
      <c r="B111" s="121" t="s">
        <v>209</v>
      </c>
      <c r="C111" s="121" t="s">
        <v>185</v>
      </c>
      <c r="D111" s="121" t="s">
        <v>298</v>
      </c>
      <c r="E111" s="121" t="s">
        <v>299</v>
      </c>
      <c r="F111" s="253" t="s">
        <v>51</v>
      </c>
      <c r="G111" s="350" t="s">
        <v>213</v>
      </c>
      <c r="H111" s="337" t="s">
        <v>920</v>
      </c>
      <c r="I111" s="121" t="s">
        <v>58</v>
      </c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</row>
    <row r="112" spans="1:35">
      <c r="A112" s="329" t="s">
        <v>227</v>
      </c>
      <c r="B112" s="329" t="s">
        <v>17</v>
      </c>
      <c r="C112" s="330">
        <v>0.5</v>
      </c>
      <c r="D112" s="330" t="s">
        <v>217</v>
      </c>
      <c r="E112" s="329" t="s">
        <v>228</v>
      </c>
      <c r="F112" s="331" t="s">
        <v>229</v>
      </c>
      <c r="G112" s="360">
        <v>0</v>
      </c>
      <c r="H112" s="380">
        <v>5.8968E-2</v>
      </c>
      <c r="I112" s="332"/>
      <c r="J112" s="203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</row>
    <row r="113" spans="1:35">
      <c r="A113" s="329" t="s">
        <v>231</v>
      </c>
      <c r="B113" s="329" t="s">
        <v>17</v>
      </c>
      <c r="C113" s="330">
        <v>0.5</v>
      </c>
      <c r="D113" s="330" t="s">
        <v>217</v>
      </c>
      <c r="E113" s="329" t="s">
        <v>19</v>
      </c>
      <c r="F113" s="331" t="s">
        <v>229</v>
      </c>
      <c r="G113" s="360">
        <v>0</v>
      </c>
      <c r="H113" s="380">
        <v>0.149058</v>
      </c>
      <c r="I113" s="332"/>
      <c r="J113" s="203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</row>
    <row r="114" spans="1:35">
      <c r="A114" s="329" t="s">
        <v>232</v>
      </c>
      <c r="B114" s="329" t="s">
        <v>21</v>
      </c>
      <c r="C114" s="330">
        <v>1</v>
      </c>
      <c r="D114" s="330" t="s">
        <v>217</v>
      </c>
      <c r="E114" s="329" t="s">
        <v>20</v>
      </c>
      <c r="F114" s="331" t="s">
        <v>229</v>
      </c>
      <c r="G114" s="360">
        <v>0</v>
      </c>
      <c r="H114" s="380">
        <v>3.6035999999999999E-2</v>
      </c>
      <c r="I114" s="332"/>
      <c r="J114" s="203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</row>
    <row r="115" spans="1:35">
      <c r="A115" s="329" t="s">
        <v>232</v>
      </c>
      <c r="B115" s="329" t="s">
        <v>23</v>
      </c>
      <c r="C115" s="330">
        <v>1</v>
      </c>
      <c r="D115" s="330" t="s">
        <v>217</v>
      </c>
      <c r="E115" s="329" t="s">
        <v>22</v>
      </c>
      <c r="F115" s="331" t="s">
        <v>229</v>
      </c>
      <c r="G115" s="360">
        <v>0</v>
      </c>
      <c r="H115" s="380">
        <v>1.8017999999999999E-2</v>
      </c>
      <c r="I115" s="332"/>
      <c r="J115" s="203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</row>
    <row r="116" spans="1:35">
      <c r="A116" s="329" t="s">
        <v>232</v>
      </c>
      <c r="B116" s="329" t="s">
        <v>25</v>
      </c>
      <c r="C116" s="330">
        <v>1.67E-2</v>
      </c>
      <c r="D116" s="330" t="s">
        <v>217</v>
      </c>
      <c r="E116" s="329" t="s">
        <v>24</v>
      </c>
      <c r="F116" s="331" t="s">
        <v>229</v>
      </c>
      <c r="G116" s="360">
        <v>0</v>
      </c>
      <c r="H116" s="380">
        <v>0.55996199999999996</v>
      </c>
      <c r="I116" s="332"/>
      <c r="J116" s="203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</row>
    <row r="117" spans="1:35">
      <c r="A117" s="329" t="s">
        <v>233</v>
      </c>
      <c r="B117" s="329" t="s">
        <v>25</v>
      </c>
      <c r="C117" s="330">
        <v>2.7000000000000001E-3</v>
      </c>
      <c r="D117" s="330" t="s">
        <v>217</v>
      </c>
      <c r="E117" s="329" t="s">
        <v>26</v>
      </c>
      <c r="F117" s="331" t="s">
        <v>229</v>
      </c>
      <c r="G117" s="360">
        <v>0</v>
      </c>
      <c r="H117" s="380">
        <v>0.66198599999999996</v>
      </c>
      <c r="I117" s="332"/>
      <c r="J117" s="203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</row>
    <row r="118" spans="1:35">
      <c r="A118" s="329" t="s">
        <v>234</v>
      </c>
      <c r="B118" s="329" t="s">
        <v>99</v>
      </c>
      <c r="C118" s="330">
        <v>1</v>
      </c>
      <c r="D118" s="330" t="s">
        <v>217</v>
      </c>
      <c r="E118" s="329" t="s">
        <v>98</v>
      </c>
      <c r="F118" s="331" t="s">
        <v>229</v>
      </c>
      <c r="G118" s="360">
        <v>0</v>
      </c>
      <c r="H118" s="556">
        <v>1.2050999999999999E-2</v>
      </c>
      <c r="I118" s="332"/>
      <c r="J118" s="203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</row>
    <row r="119" spans="1:35">
      <c r="A119" s="329" t="s">
        <v>235</v>
      </c>
      <c r="B119" s="329" t="s">
        <v>100</v>
      </c>
      <c r="C119" s="330">
        <v>1</v>
      </c>
      <c r="D119" s="330" t="s">
        <v>2</v>
      </c>
      <c r="E119" s="329" t="s">
        <v>603</v>
      </c>
      <c r="F119" s="331" t="s">
        <v>229</v>
      </c>
      <c r="G119" s="360">
        <v>0</v>
      </c>
      <c r="H119" s="380">
        <v>4.5044999999999995E-2</v>
      </c>
      <c r="I119" s="332"/>
      <c r="J119" s="203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</row>
    <row r="120" spans="1:35">
      <c r="A120" s="329" t="s">
        <v>374</v>
      </c>
      <c r="B120" s="329" t="s">
        <v>99</v>
      </c>
      <c r="C120" s="330">
        <v>1</v>
      </c>
      <c r="D120" s="330" t="s">
        <v>2</v>
      </c>
      <c r="E120" s="329" t="s">
        <v>604</v>
      </c>
      <c r="F120" s="331" t="s">
        <v>229</v>
      </c>
      <c r="G120" s="360">
        <v>0</v>
      </c>
      <c r="H120" s="380">
        <v>1.2050999999999999E-2</v>
      </c>
      <c r="I120" s="332"/>
      <c r="J120" s="203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</row>
    <row r="121" spans="1:35">
      <c r="A121" s="329" t="s">
        <v>374</v>
      </c>
      <c r="B121" s="329" t="s">
        <v>373</v>
      </c>
      <c r="C121" s="330">
        <v>2.4E-2</v>
      </c>
      <c r="D121" s="330" t="s">
        <v>2</v>
      </c>
      <c r="E121" s="329" t="s">
        <v>605</v>
      </c>
      <c r="F121" s="331" t="s">
        <v>229</v>
      </c>
      <c r="G121" s="360">
        <v>0</v>
      </c>
      <c r="H121" s="380">
        <v>8.2952999999999999E-2</v>
      </c>
      <c r="I121" s="332"/>
      <c r="J121" s="203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</row>
    <row r="122" spans="1:35">
      <c r="A122" s="329" t="s">
        <v>403</v>
      </c>
      <c r="B122" s="329" t="s">
        <v>402</v>
      </c>
      <c r="C122" s="330">
        <v>0.33339999999999997</v>
      </c>
      <c r="D122" s="330" t="s">
        <v>2</v>
      </c>
      <c r="E122" s="329" t="s">
        <v>606</v>
      </c>
      <c r="F122" s="331" t="s">
        <v>229</v>
      </c>
      <c r="G122" s="360">
        <v>0</v>
      </c>
      <c r="H122" s="380">
        <v>7.3943999999999996E-2</v>
      </c>
      <c r="I122" s="332"/>
      <c r="J122" s="203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</row>
    <row r="123" spans="1:35">
      <c r="A123" s="329" t="s">
        <v>404</v>
      </c>
      <c r="B123" s="329" t="s">
        <v>402</v>
      </c>
      <c r="C123" s="330">
        <v>0.33339999999999997</v>
      </c>
      <c r="D123" s="330" t="s">
        <v>2</v>
      </c>
      <c r="E123" s="329" t="s">
        <v>607</v>
      </c>
      <c r="F123" s="331" t="s">
        <v>229</v>
      </c>
      <c r="G123" s="360">
        <v>0</v>
      </c>
      <c r="H123" s="380">
        <v>0.18404099999999998</v>
      </c>
      <c r="I123" s="332"/>
      <c r="J123" s="203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</row>
    <row r="124" spans="1:35" s="239" customFormat="1">
      <c r="A124" s="329" t="s">
        <v>231</v>
      </c>
      <c r="B124" s="329" t="s">
        <v>17</v>
      </c>
      <c r="C124" s="330">
        <v>0.5</v>
      </c>
      <c r="D124" s="330" t="s">
        <v>2</v>
      </c>
      <c r="E124" s="329" t="s">
        <v>608</v>
      </c>
      <c r="F124" s="331" t="s">
        <v>229</v>
      </c>
      <c r="G124" s="360">
        <v>0</v>
      </c>
      <c r="H124" s="380">
        <v>0.149058</v>
      </c>
      <c r="I124" s="332"/>
      <c r="J124" s="203"/>
      <c r="K124" s="58"/>
      <c r="L124" s="58"/>
      <c r="M124" s="333"/>
      <c r="N124" s="58"/>
      <c r="O124" s="58"/>
      <c r="P124" s="58"/>
      <c r="Q124" s="333"/>
      <c r="R124" s="333"/>
      <c r="S124" s="333"/>
      <c r="T124" s="333"/>
      <c r="U124" s="333"/>
      <c r="V124" s="333"/>
      <c r="W124" s="333"/>
      <c r="X124" s="333"/>
      <c r="Y124" s="333"/>
      <c r="Z124" s="333"/>
      <c r="AA124" s="333"/>
      <c r="AB124" s="333"/>
      <c r="AC124" s="333"/>
      <c r="AD124" s="333"/>
      <c r="AE124" s="333"/>
      <c r="AF124" s="333"/>
      <c r="AG124" s="333"/>
      <c r="AH124" s="333"/>
      <c r="AI124" s="333"/>
    </row>
    <row r="125" spans="1:35" s="239" customFormat="1">
      <c r="A125" s="329" t="s">
        <v>233</v>
      </c>
      <c r="B125" s="329" t="s">
        <v>25</v>
      </c>
      <c r="C125" s="330">
        <v>2.7000000000000001E-3</v>
      </c>
      <c r="D125" s="330" t="s">
        <v>2</v>
      </c>
      <c r="E125" s="329" t="s">
        <v>609</v>
      </c>
      <c r="F125" s="331" t="s">
        <v>229</v>
      </c>
      <c r="G125" s="360">
        <v>0</v>
      </c>
      <c r="H125" s="380">
        <v>0.66198599999999996</v>
      </c>
      <c r="I125" s="332"/>
      <c r="J125" s="203"/>
      <c r="K125" s="58"/>
      <c r="L125" s="58"/>
      <c r="M125" s="333"/>
      <c r="N125" s="58"/>
      <c r="O125" s="58"/>
      <c r="P125" s="58"/>
      <c r="Q125" s="333"/>
      <c r="R125" s="333"/>
      <c r="S125" s="333"/>
      <c r="T125" s="333"/>
      <c r="U125" s="333"/>
      <c r="V125" s="333"/>
      <c r="W125" s="333"/>
      <c r="X125" s="333"/>
      <c r="Y125" s="333"/>
      <c r="Z125" s="333"/>
      <c r="AA125" s="333"/>
      <c r="AB125" s="333"/>
      <c r="AC125" s="333"/>
      <c r="AD125" s="333"/>
      <c r="AE125" s="333"/>
      <c r="AF125" s="333"/>
      <c r="AG125" s="333"/>
      <c r="AH125" s="333"/>
      <c r="AI125" s="333"/>
    </row>
    <row r="126" spans="1:35" s="239" customFormat="1">
      <c r="A126" s="329" t="s">
        <v>232</v>
      </c>
      <c r="B126" s="329" t="s">
        <v>25</v>
      </c>
      <c r="C126" s="330">
        <v>1.67E-2</v>
      </c>
      <c r="D126" s="330" t="s">
        <v>2</v>
      </c>
      <c r="E126" s="329" t="s">
        <v>610</v>
      </c>
      <c r="F126" s="331" t="s">
        <v>229</v>
      </c>
      <c r="G126" s="360">
        <v>0</v>
      </c>
      <c r="H126" s="380">
        <v>0.55996199999999996</v>
      </c>
      <c r="I126" s="332"/>
      <c r="J126" s="203"/>
      <c r="K126" s="58"/>
      <c r="L126" s="58"/>
      <c r="M126" s="333"/>
      <c r="N126" s="58"/>
      <c r="O126" s="58"/>
      <c r="P126" s="58"/>
      <c r="Q126" s="333"/>
      <c r="R126" s="333"/>
      <c r="S126" s="333"/>
      <c r="T126" s="333"/>
      <c r="U126" s="333"/>
      <c r="V126" s="333"/>
      <c r="W126" s="333"/>
      <c r="X126" s="333"/>
      <c r="Y126" s="333"/>
      <c r="Z126" s="333"/>
      <c r="AA126" s="333"/>
      <c r="AB126" s="333"/>
      <c r="AC126" s="333"/>
      <c r="AD126" s="333"/>
      <c r="AE126" s="333"/>
      <c r="AF126" s="333"/>
      <c r="AG126" s="333"/>
      <c r="AH126" s="333"/>
      <c r="AI126" s="333"/>
    </row>
    <row r="127" spans="1:35" s="239" customFormat="1">
      <c r="A127" s="329" t="s">
        <v>234</v>
      </c>
      <c r="B127" s="329" t="s">
        <v>99</v>
      </c>
      <c r="C127" s="330">
        <v>1</v>
      </c>
      <c r="D127" s="330" t="s">
        <v>2</v>
      </c>
      <c r="E127" s="329" t="s">
        <v>604</v>
      </c>
      <c r="F127" s="331" t="s">
        <v>229</v>
      </c>
      <c r="G127" s="360">
        <v>0</v>
      </c>
      <c r="H127" s="380">
        <v>1.2050999999999999E-2</v>
      </c>
      <c r="I127" s="332"/>
      <c r="J127" s="203"/>
      <c r="K127" s="58"/>
      <c r="L127" s="58"/>
      <c r="M127" s="333"/>
      <c r="N127" s="58"/>
      <c r="O127" s="58"/>
      <c r="P127" s="58"/>
      <c r="Q127" s="333"/>
      <c r="R127" s="333"/>
      <c r="S127" s="333"/>
      <c r="T127" s="333"/>
      <c r="U127" s="333"/>
      <c r="V127" s="333"/>
      <c r="W127" s="333"/>
      <c r="X127" s="333"/>
      <c r="Y127" s="333"/>
      <c r="Z127" s="333"/>
      <c r="AA127" s="333"/>
      <c r="AB127" s="333"/>
      <c r="AC127" s="333"/>
      <c r="AD127" s="333"/>
      <c r="AE127" s="333"/>
      <c r="AF127" s="333"/>
      <c r="AG127" s="333"/>
      <c r="AH127" s="333"/>
      <c r="AI127" s="333"/>
    </row>
    <row r="128" spans="1:35" s="239" customFormat="1">
      <c r="A128" s="329" t="s">
        <v>404</v>
      </c>
      <c r="B128" s="329" t="s">
        <v>402</v>
      </c>
      <c r="C128" s="330">
        <v>0.33339999999999997</v>
      </c>
      <c r="D128" s="330" t="s">
        <v>2</v>
      </c>
      <c r="E128" s="329" t="s">
        <v>607</v>
      </c>
      <c r="F128" s="331" t="s">
        <v>229</v>
      </c>
      <c r="G128" s="360">
        <v>0</v>
      </c>
      <c r="H128" s="380">
        <v>0.18404099999999998</v>
      </c>
      <c r="I128" s="332"/>
      <c r="J128" s="203"/>
      <c r="K128" s="58"/>
      <c r="L128" s="58"/>
      <c r="M128" s="333"/>
      <c r="N128" s="58"/>
      <c r="O128" s="58"/>
      <c r="P128" s="58"/>
      <c r="Q128" s="333"/>
      <c r="R128" s="333"/>
      <c r="S128" s="333"/>
      <c r="T128" s="333"/>
      <c r="U128" s="333"/>
      <c r="V128" s="333"/>
      <c r="W128" s="333"/>
      <c r="X128" s="333"/>
      <c r="Y128" s="333"/>
      <c r="Z128" s="333"/>
      <c r="AA128" s="333"/>
      <c r="AB128" s="333"/>
      <c r="AC128" s="333"/>
      <c r="AD128" s="333"/>
      <c r="AE128" s="333"/>
      <c r="AF128" s="333"/>
      <c r="AG128" s="333"/>
      <c r="AH128" s="333"/>
      <c r="AI128" s="333"/>
    </row>
    <row r="129" spans="1:35" s="199" customFormat="1">
      <c r="A129" s="12" t="s">
        <v>960</v>
      </c>
      <c r="B129" s="12" t="s">
        <v>506</v>
      </c>
      <c r="C129" s="13">
        <v>2.5000000000000001E-2</v>
      </c>
      <c r="D129" s="13" t="s">
        <v>961</v>
      </c>
      <c r="E129" s="12" t="s">
        <v>962</v>
      </c>
      <c r="F129" s="267" t="s">
        <v>963</v>
      </c>
      <c r="G129" s="361">
        <v>0</v>
      </c>
      <c r="H129" s="381">
        <v>0.78495300000000001</v>
      </c>
      <c r="I129" s="55" t="s">
        <v>964</v>
      </c>
      <c r="J129" s="203"/>
      <c r="K129" s="665"/>
      <c r="L129" s="58"/>
      <c r="M129" s="203"/>
      <c r="N129" s="58"/>
      <c r="O129" s="58"/>
      <c r="P129" s="58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</row>
    <row r="130" spans="1:35" s="239" customFormat="1">
      <c r="A130" s="12" t="s">
        <v>965</v>
      </c>
      <c r="B130" s="12" t="s">
        <v>17</v>
      </c>
      <c r="C130" s="13">
        <v>0.5</v>
      </c>
      <c r="D130" s="13" t="s">
        <v>961</v>
      </c>
      <c r="E130" s="12" t="s">
        <v>966</v>
      </c>
      <c r="F130" s="267" t="s">
        <v>963</v>
      </c>
      <c r="G130" s="361">
        <v>0</v>
      </c>
      <c r="H130" s="381">
        <v>0.149058</v>
      </c>
      <c r="I130" s="55" t="s">
        <v>964</v>
      </c>
      <c r="J130" s="203"/>
      <c r="K130" s="665"/>
      <c r="L130" s="58"/>
      <c r="M130" s="203"/>
      <c r="N130" s="58"/>
      <c r="O130" s="58"/>
      <c r="P130" s="58"/>
      <c r="Q130" s="333"/>
      <c r="R130" s="333"/>
      <c r="S130" s="333"/>
      <c r="T130" s="333"/>
      <c r="U130" s="333"/>
      <c r="V130" s="333"/>
      <c r="W130" s="333"/>
      <c r="X130" s="333"/>
      <c r="Y130" s="333"/>
      <c r="Z130" s="333"/>
      <c r="AA130" s="333"/>
      <c r="AB130" s="333"/>
      <c r="AC130" s="333"/>
      <c r="AD130" s="333"/>
      <c r="AE130" s="333"/>
      <c r="AF130" s="333"/>
      <c r="AG130" s="333"/>
      <c r="AH130" s="333"/>
      <c r="AI130" s="333"/>
    </row>
    <row r="131" spans="1:35" s="239" customFormat="1">
      <c r="A131" s="12" t="s">
        <v>967</v>
      </c>
      <c r="B131" s="12" t="s">
        <v>25</v>
      </c>
      <c r="C131" s="13">
        <v>2.7000000000000001E-3</v>
      </c>
      <c r="D131" s="13" t="s">
        <v>961</v>
      </c>
      <c r="E131" s="12" t="s">
        <v>968</v>
      </c>
      <c r="F131" s="267" t="s">
        <v>963</v>
      </c>
      <c r="G131" s="361">
        <v>0</v>
      </c>
      <c r="H131" s="381">
        <v>0.66198599999999996</v>
      </c>
      <c r="I131" s="55" t="s">
        <v>964</v>
      </c>
      <c r="J131" s="203"/>
      <c r="K131" s="665"/>
      <c r="L131" s="58"/>
      <c r="M131" s="203"/>
      <c r="N131" s="58"/>
      <c r="O131" s="58"/>
      <c r="P131" s="58"/>
      <c r="Q131" s="333"/>
      <c r="R131" s="333"/>
      <c r="S131" s="333"/>
      <c r="T131" s="333"/>
      <c r="U131" s="333"/>
      <c r="V131" s="333"/>
      <c r="W131" s="333"/>
      <c r="X131" s="333"/>
      <c r="Y131" s="333"/>
      <c r="Z131" s="333"/>
      <c r="AA131" s="333"/>
      <c r="AB131" s="333"/>
      <c r="AC131" s="333"/>
      <c r="AD131" s="333"/>
      <c r="AE131" s="333"/>
      <c r="AF131" s="333"/>
      <c r="AG131" s="333"/>
      <c r="AH131" s="333"/>
      <c r="AI131" s="333"/>
    </row>
    <row r="132" spans="1:35" s="239" customFormat="1">
      <c r="A132" s="12" t="s">
        <v>969</v>
      </c>
      <c r="B132" s="12" t="s">
        <v>25</v>
      </c>
      <c r="C132" s="13">
        <v>1.67E-2</v>
      </c>
      <c r="D132" s="13" t="s">
        <v>961</v>
      </c>
      <c r="E132" s="12" t="s">
        <v>970</v>
      </c>
      <c r="F132" s="267" t="s">
        <v>963</v>
      </c>
      <c r="G132" s="361">
        <v>0</v>
      </c>
      <c r="H132" s="381">
        <v>0.55996199999999996</v>
      </c>
      <c r="I132" s="55" t="s">
        <v>964</v>
      </c>
      <c r="J132" s="203"/>
      <c r="K132" s="665"/>
      <c r="L132" s="58"/>
      <c r="M132" s="203"/>
      <c r="N132" s="58"/>
      <c r="O132" s="58"/>
      <c r="P132" s="58"/>
      <c r="Q132" s="333"/>
      <c r="R132" s="333"/>
      <c r="S132" s="333"/>
      <c r="T132" s="333"/>
      <c r="U132" s="333"/>
      <c r="V132" s="333"/>
      <c r="W132" s="333"/>
      <c r="X132" s="333"/>
      <c r="Y132" s="333"/>
      <c r="Z132" s="333"/>
      <c r="AA132" s="333"/>
      <c r="AB132" s="333"/>
      <c r="AC132" s="333"/>
      <c r="AD132" s="333"/>
      <c r="AE132" s="333"/>
      <c r="AF132" s="333"/>
      <c r="AG132" s="333"/>
      <c r="AH132" s="333"/>
      <c r="AI132" s="333"/>
    </row>
    <row r="133" spans="1:35" s="607" customFormat="1">
      <c r="A133" s="329" t="s">
        <v>234</v>
      </c>
      <c r="B133" s="329" t="s">
        <v>99</v>
      </c>
      <c r="C133" s="330">
        <v>1</v>
      </c>
      <c r="D133" s="330" t="s">
        <v>2</v>
      </c>
      <c r="E133" s="329" t="s">
        <v>604</v>
      </c>
      <c r="F133" s="331" t="s">
        <v>525</v>
      </c>
      <c r="G133" s="360">
        <v>0</v>
      </c>
      <c r="H133" s="380">
        <v>1.2050999999999999E-2</v>
      </c>
      <c r="I133" s="332" t="s">
        <v>541</v>
      </c>
      <c r="J133" s="203"/>
      <c r="K133" s="665"/>
      <c r="L133" s="474"/>
      <c r="M133" s="477"/>
      <c r="N133" s="474"/>
      <c r="O133" s="474"/>
      <c r="P133" s="474"/>
      <c r="Q133" s="477"/>
      <c r="R133" s="477"/>
      <c r="S133" s="477"/>
      <c r="T133" s="477"/>
      <c r="U133" s="477"/>
      <c r="V133" s="477"/>
      <c r="W133" s="477"/>
      <c r="X133" s="477"/>
      <c r="Y133" s="477"/>
      <c r="Z133" s="477"/>
      <c r="AA133" s="477"/>
      <c r="AB133" s="477"/>
      <c r="AC133" s="477"/>
      <c r="AD133" s="477"/>
      <c r="AE133" s="477"/>
      <c r="AF133" s="477"/>
      <c r="AG133" s="477"/>
      <c r="AH133" s="477"/>
      <c r="AI133" s="477"/>
    </row>
    <row r="134" spans="1:35" s="239" customFormat="1">
      <c r="A134" s="12" t="s">
        <v>971</v>
      </c>
      <c r="B134" s="12" t="s">
        <v>100</v>
      </c>
      <c r="C134" s="13">
        <v>1</v>
      </c>
      <c r="D134" s="13" t="s">
        <v>961</v>
      </c>
      <c r="E134" s="12" t="s">
        <v>972</v>
      </c>
      <c r="F134" s="267" t="s">
        <v>963</v>
      </c>
      <c r="G134" s="361">
        <v>0</v>
      </c>
      <c r="H134" s="381">
        <v>4.5044999999999995E-2</v>
      </c>
      <c r="I134" s="55" t="s">
        <v>964</v>
      </c>
      <c r="J134" s="203"/>
      <c r="K134" s="665"/>
      <c r="L134" s="58"/>
      <c r="M134" s="203"/>
      <c r="N134" s="58"/>
      <c r="O134" s="58"/>
      <c r="P134" s="58"/>
      <c r="Q134" s="333"/>
      <c r="R134" s="333"/>
      <c r="S134" s="333"/>
      <c r="T134" s="333"/>
      <c r="U134" s="333"/>
      <c r="V134" s="333"/>
      <c r="W134" s="333"/>
      <c r="X134" s="333"/>
      <c r="Y134" s="333"/>
      <c r="Z134" s="333"/>
      <c r="AA134" s="333"/>
      <c r="AB134" s="333"/>
      <c r="AC134" s="333"/>
      <c r="AD134" s="333"/>
      <c r="AE134" s="333"/>
      <c r="AF134" s="333"/>
      <c r="AG134" s="333"/>
      <c r="AH134" s="333"/>
      <c r="AI134" s="333"/>
    </row>
    <row r="135" spans="1:35" s="607" customFormat="1">
      <c r="A135" s="329" t="s">
        <v>374</v>
      </c>
      <c r="B135" s="329" t="s">
        <v>373</v>
      </c>
      <c r="C135" s="330">
        <v>2.4E-2</v>
      </c>
      <c r="D135" s="330" t="s">
        <v>2</v>
      </c>
      <c r="E135" s="329" t="s">
        <v>605</v>
      </c>
      <c r="F135" s="331" t="s">
        <v>525</v>
      </c>
      <c r="G135" s="360">
        <v>0</v>
      </c>
      <c r="H135" s="380">
        <v>8.2952999999999999E-2</v>
      </c>
      <c r="I135" s="332" t="s">
        <v>541</v>
      </c>
      <c r="J135" s="203"/>
      <c r="K135" s="665"/>
      <c r="L135" s="474"/>
      <c r="M135" s="477"/>
      <c r="N135" s="474"/>
      <c r="O135" s="474"/>
      <c r="P135" s="474"/>
      <c r="Q135" s="477"/>
      <c r="R135" s="477"/>
      <c r="S135" s="477"/>
      <c r="T135" s="477"/>
      <c r="U135" s="477"/>
      <c r="V135" s="477"/>
      <c r="W135" s="477"/>
      <c r="X135" s="477"/>
      <c r="Y135" s="477"/>
      <c r="Z135" s="477"/>
      <c r="AA135" s="477"/>
      <c r="AB135" s="477"/>
      <c r="AC135" s="477"/>
      <c r="AD135" s="477"/>
      <c r="AE135" s="477"/>
      <c r="AF135" s="477"/>
      <c r="AG135" s="477"/>
      <c r="AH135" s="477"/>
      <c r="AI135" s="477"/>
    </row>
    <row r="136" spans="1:35" s="239" customFormat="1">
      <c r="A136" s="12" t="s">
        <v>973</v>
      </c>
      <c r="B136" s="12" t="s">
        <v>402</v>
      </c>
      <c r="C136" s="13">
        <v>0.33339999999999997</v>
      </c>
      <c r="D136" s="13" t="s">
        <v>961</v>
      </c>
      <c r="E136" s="12" t="s">
        <v>974</v>
      </c>
      <c r="F136" s="267" t="s">
        <v>963</v>
      </c>
      <c r="G136" s="361">
        <v>0</v>
      </c>
      <c r="H136" s="381">
        <v>7.3943999999999996E-2</v>
      </c>
      <c r="I136" s="55" t="s">
        <v>964</v>
      </c>
      <c r="J136" s="203"/>
      <c r="K136" s="665"/>
      <c r="L136" s="58"/>
      <c r="M136" s="203"/>
      <c r="N136" s="58"/>
      <c r="O136" s="58"/>
      <c r="P136" s="58"/>
      <c r="Q136" s="333"/>
      <c r="R136" s="333"/>
      <c r="S136" s="333"/>
      <c r="T136" s="333"/>
      <c r="U136" s="333"/>
      <c r="V136" s="333"/>
      <c r="W136" s="333"/>
      <c r="X136" s="333"/>
      <c r="Y136" s="333"/>
      <c r="Z136" s="333"/>
      <c r="AA136" s="333"/>
      <c r="AB136" s="333"/>
      <c r="AC136" s="333"/>
      <c r="AD136" s="333"/>
      <c r="AE136" s="333"/>
      <c r="AF136" s="333"/>
      <c r="AG136" s="333"/>
      <c r="AH136" s="333"/>
      <c r="AI136" s="333"/>
    </row>
    <row r="137" spans="1:35" s="239" customFormat="1">
      <c r="A137" s="12" t="s">
        <v>975</v>
      </c>
      <c r="B137" s="12" t="s">
        <v>402</v>
      </c>
      <c r="C137" s="13">
        <v>0.33339999999999997</v>
      </c>
      <c r="D137" s="13" t="s">
        <v>961</v>
      </c>
      <c r="E137" s="12" t="s">
        <v>976</v>
      </c>
      <c r="F137" s="267" t="s">
        <v>963</v>
      </c>
      <c r="G137" s="361">
        <v>0</v>
      </c>
      <c r="H137" s="381">
        <v>0.18404099999999998</v>
      </c>
      <c r="I137" s="55" t="s">
        <v>964</v>
      </c>
      <c r="J137" s="203"/>
      <c r="K137" s="665"/>
      <c r="L137" s="58"/>
      <c r="M137" s="203"/>
      <c r="N137" s="58"/>
      <c r="O137" s="58"/>
      <c r="P137" s="58"/>
      <c r="Q137" s="333"/>
      <c r="R137" s="333"/>
      <c r="S137" s="333"/>
      <c r="T137" s="333"/>
      <c r="U137" s="333"/>
      <c r="V137" s="333"/>
      <c r="W137" s="333"/>
      <c r="X137" s="333"/>
      <c r="Y137" s="333"/>
      <c r="Z137" s="333"/>
      <c r="AA137" s="333"/>
      <c r="AB137" s="333"/>
      <c r="AC137" s="333"/>
      <c r="AD137" s="333"/>
      <c r="AE137" s="333"/>
      <c r="AF137" s="333"/>
      <c r="AG137" s="333"/>
      <c r="AH137" s="333"/>
      <c r="AI137" s="333"/>
    </row>
    <row r="138" spans="1:35">
      <c r="A138" s="12" t="s">
        <v>977</v>
      </c>
      <c r="B138" s="12" t="s">
        <v>17</v>
      </c>
      <c r="C138" s="13">
        <v>1</v>
      </c>
      <c r="D138" s="13" t="s">
        <v>961</v>
      </c>
      <c r="E138" s="12" t="s">
        <v>966</v>
      </c>
      <c r="F138" s="267" t="s">
        <v>963</v>
      </c>
      <c r="G138" s="361">
        <v>0</v>
      </c>
      <c r="H138" s="381">
        <v>0.149058</v>
      </c>
      <c r="I138" s="55" t="s">
        <v>978</v>
      </c>
      <c r="J138" s="203"/>
      <c r="K138" s="58"/>
      <c r="L138" s="58"/>
      <c r="M138" s="203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</row>
    <row r="139" spans="1:35">
      <c r="A139" s="12" t="s">
        <v>979</v>
      </c>
      <c r="B139" s="12" t="s">
        <v>17</v>
      </c>
      <c r="C139" s="13">
        <v>1</v>
      </c>
      <c r="D139" s="13" t="s">
        <v>961</v>
      </c>
      <c r="E139" s="12" t="s">
        <v>980</v>
      </c>
      <c r="F139" s="267" t="s">
        <v>963</v>
      </c>
      <c r="G139" s="361">
        <v>0</v>
      </c>
      <c r="H139" s="381">
        <v>5.8968E-2</v>
      </c>
      <c r="I139" s="55" t="s">
        <v>978</v>
      </c>
      <c r="J139" s="203"/>
      <c r="K139" s="58"/>
      <c r="L139" s="58"/>
      <c r="M139" s="203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</row>
    <row r="140" spans="1:35">
      <c r="A140" s="12" t="s">
        <v>981</v>
      </c>
      <c r="B140" s="12" t="s">
        <v>25</v>
      </c>
      <c r="C140" s="13">
        <v>1</v>
      </c>
      <c r="D140" s="13" t="s">
        <v>961</v>
      </c>
      <c r="E140" s="12" t="s">
        <v>968</v>
      </c>
      <c r="F140" s="267" t="s">
        <v>963</v>
      </c>
      <c r="G140" s="361">
        <v>0</v>
      </c>
      <c r="H140" s="381">
        <v>0.66198599999999996</v>
      </c>
      <c r="I140" s="55" t="s">
        <v>978</v>
      </c>
      <c r="J140" s="203"/>
      <c r="K140" s="58"/>
      <c r="L140" s="58"/>
      <c r="M140" s="203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</row>
    <row r="141" spans="1:35">
      <c r="A141" s="12" t="s">
        <v>982</v>
      </c>
      <c r="B141" s="12" t="s">
        <v>25</v>
      </c>
      <c r="C141" s="13">
        <v>1</v>
      </c>
      <c r="D141" s="13" t="s">
        <v>961</v>
      </c>
      <c r="E141" s="12" t="s">
        <v>970</v>
      </c>
      <c r="F141" s="267" t="s">
        <v>963</v>
      </c>
      <c r="G141" s="361">
        <v>0</v>
      </c>
      <c r="H141" s="381">
        <v>0.55996199999999996</v>
      </c>
      <c r="I141" s="55" t="s">
        <v>978</v>
      </c>
      <c r="J141" s="203"/>
      <c r="K141" s="58"/>
      <c r="L141" s="58"/>
      <c r="M141" s="203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</row>
    <row r="142" spans="1:35">
      <c r="A142" s="12" t="s">
        <v>983</v>
      </c>
      <c r="B142" s="12" t="s">
        <v>447</v>
      </c>
      <c r="C142" s="13">
        <v>1</v>
      </c>
      <c r="D142" s="13" t="s">
        <v>961</v>
      </c>
      <c r="E142" s="12" t="s">
        <v>984</v>
      </c>
      <c r="F142" s="267" t="s">
        <v>963</v>
      </c>
      <c r="G142" s="361">
        <v>0</v>
      </c>
      <c r="H142" s="381">
        <v>1.6965000000000001E-2</v>
      </c>
      <c r="I142" s="55" t="s">
        <v>978</v>
      </c>
      <c r="J142" s="203"/>
      <c r="K142" s="58"/>
      <c r="L142" s="58"/>
      <c r="M142" s="203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</row>
    <row r="143" spans="1:35" s="475" customFormat="1">
      <c r="A143" s="329"/>
      <c r="B143" s="329" t="s">
        <v>99</v>
      </c>
      <c r="C143" s="330">
        <v>1</v>
      </c>
      <c r="D143" s="330" t="s">
        <v>2</v>
      </c>
      <c r="E143" s="329" t="s">
        <v>604</v>
      </c>
      <c r="F143" s="331" t="s">
        <v>525</v>
      </c>
      <c r="G143" s="360">
        <v>0</v>
      </c>
      <c r="H143" s="380">
        <v>1.2050999999999999E-2</v>
      </c>
      <c r="I143" s="332" t="s">
        <v>581</v>
      </c>
      <c r="J143" s="606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74"/>
      <c r="AA143" s="474"/>
      <c r="AB143" s="474"/>
      <c r="AC143" s="474"/>
      <c r="AD143" s="474"/>
      <c r="AE143" s="474"/>
      <c r="AF143" s="474"/>
      <c r="AG143" s="474"/>
      <c r="AH143" s="474"/>
      <c r="AI143" s="474"/>
    </row>
    <row r="144" spans="1:35">
      <c r="A144" s="12" t="s">
        <v>985</v>
      </c>
      <c r="B144" s="12" t="s">
        <v>100</v>
      </c>
      <c r="C144" s="13">
        <v>1</v>
      </c>
      <c r="D144" s="13" t="s">
        <v>961</v>
      </c>
      <c r="E144" s="12" t="s">
        <v>972</v>
      </c>
      <c r="F144" s="267" t="s">
        <v>963</v>
      </c>
      <c r="G144" s="361">
        <v>0</v>
      </c>
      <c r="H144" s="381">
        <v>4.5044999999999995E-2</v>
      </c>
      <c r="I144" s="55" t="s">
        <v>978</v>
      </c>
      <c r="J144" s="203"/>
      <c r="K144" s="58"/>
      <c r="L144" s="58"/>
      <c r="M144" s="203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</row>
    <row r="145" spans="1:35" s="475" customFormat="1">
      <c r="A145" s="329" t="s">
        <v>574</v>
      </c>
      <c r="B145" s="329" t="s">
        <v>373</v>
      </c>
      <c r="C145" s="330">
        <v>1</v>
      </c>
      <c r="D145" s="330" t="s">
        <v>2</v>
      </c>
      <c r="E145" s="329" t="s">
        <v>605</v>
      </c>
      <c r="F145" s="331" t="s">
        <v>525</v>
      </c>
      <c r="G145" s="360">
        <v>0</v>
      </c>
      <c r="H145" s="380">
        <v>8.2952999999999999E-2</v>
      </c>
      <c r="I145" s="332" t="s">
        <v>581</v>
      </c>
      <c r="J145" s="606"/>
      <c r="K145" s="474"/>
      <c r="L145" s="474"/>
      <c r="M145" s="474"/>
      <c r="N145" s="474"/>
      <c r="O145" s="474"/>
      <c r="P145" s="474"/>
      <c r="Q145" s="474"/>
      <c r="R145" s="474"/>
      <c r="S145" s="474"/>
      <c r="T145" s="474"/>
      <c r="U145" s="474"/>
      <c r="V145" s="474"/>
      <c r="W145" s="474"/>
      <c r="X145" s="474"/>
      <c r="Y145" s="474"/>
      <c r="Z145" s="474"/>
      <c r="AA145" s="474"/>
      <c r="AB145" s="474"/>
      <c r="AC145" s="474"/>
      <c r="AD145" s="474"/>
      <c r="AE145" s="474"/>
      <c r="AF145" s="474"/>
      <c r="AG145" s="474"/>
      <c r="AH145" s="474"/>
      <c r="AI145" s="474"/>
    </row>
    <row r="146" spans="1:35">
      <c r="A146" s="12" t="s">
        <v>986</v>
      </c>
      <c r="B146" s="12" t="s">
        <v>402</v>
      </c>
      <c r="C146" s="13">
        <v>1</v>
      </c>
      <c r="D146" s="13" t="s">
        <v>961</v>
      </c>
      <c r="E146" s="12" t="s">
        <v>974</v>
      </c>
      <c r="F146" s="267" t="s">
        <v>963</v>
      </c>
      <c r="G146" s="361">
        <v>0</v>
      </c>
      <c r="H146" s="381">
        <v>7.3943999999999996E-2</v>
      </c>
      <c r="I146" s="55" t="s">
        <v>978</v>
      </c>
      <c r="J146" s="203"/>
      <c r="K146" s="58"/>
      <c r="L146" s="58"/>
      <c r="M146" s="203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</row>
    <row r="147" spans="1:35">
      <c r="A147" s="12" t="s">
        <v>987</v>
      </c>
      <c r="B147" s="12" t="s">
        <v>402</v>
      </c>
      <c r="C147" s="13">
        <v>1</v>
      </c>
      <c r="D147" s="13" t="s">
        <v>961</v>
      </c>
      <c r="E147" s="12" t="s">
        <v>976</v>
      </c>
      <c r="F147" s="267" t="s">
        <v>963</v>
      </c>
      <c r="G147" s="361">
        <v>0</v>
      </c>
      <c r="H147" s="381">
        <v>0.18404099999999998</v>
      </c>
      <c r="I147" s="55" t="s">
        <v>978</v>
      </c>
      <c r="J147" s="203"/>
      <c r="K147" s="58"/>
      <c r="L147" s="58"/>
      <c r="M147" s="203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</row>
    <row r="148" spans="1:35" s="475" customFormat="1">
      <c r="A148" s="329" t="s">
        <v>233</v>
      </c>
      <c r="B148" s="329" t="s">
        <v>18</v>
      </c>
      <c r="C148" s="330">
        <v>2.0899999999999998E-2</v>
      </c>
      <c r="D148" s="330" t="s">
        <v>2</v>
      </c>
      <c r="E148" s="329" t="s">
        <v>611</v>
      </c>
      <c r="F148" s="331" t="s">
        <v>501</v>
      </c>
      <c r="G148" s="360"/>
      <c r="H148" s="380">
        <v>2.9039999999999999</v>
      </c>
      <c r="I148" s="332"/>
      <c r="J148" s="203"/>
      <c r="K148" s="58"/>
      <c r="L148" s="58"/>
      <c r="M148" s="474"/>
      <c r="N148" s="58"/>
      <c r="O148" s="58"/>
      <c r="P148" s="58"/>
      <c r="Q148" s="474"/>
      <c r="R148" s="474"/>
      <c r="S148" s="474"/>
      <c r="T148" s="474"/>
      <c r="U148" s="474"/>
      <c r="V148" s="474"/>
      <c r="W148" s="474"/>
      <c r="X148" s="474"/>
      <c r="Y148" s="474"/>
      <c r="Z148" s="474"/>
      <c r="AA148" s="474"/>
      <c r="AB148" s="474"/>
      <c r="AC148" s="474"/>
      <c r="AD148" s="474"/>
      <c r="AE148" s="474"/>
      <c r="AF148" s="474"/>
      <c r="AG148" s="474"/>
      <c r="AH148" s="474"/>
      <c r="AI148" s="474"/>
    </row>
    <row r="149" spans="1:35" s="475" customFormat="1">
      <c r="A149" s="329" t="s">
        <v>233</v>
      </c>
      <c r="B149" s="329" t="s">
        <v>27</v>
      </c>
      <c r="C149" s="330">
        <v>2.0899999999999998E-2</v>
      </c>
      <c r="D149" s="330" t="s">
        <v>2</v>
      </c>
      <c r="E149" s="329" t="s">
        <v>612</v>
      </c>
      <c r="F149" s="331" t="s">
        <v>501</v>
      </c>
      <c r="G149" s="360"/>
      <c r="H149" s="380">
        <v>2.8079999999999998</v>
      </c>
      <c r="I149" s="332"/>
      <c r="J149" s="203"/>
      <c r="K149" s="58"/>
      <c r="L149" s="58"/>
      <c r="M149" s="474"/>
      <c r="N149" s="58"/>
      <c r="O149" s="58"/>
      <c r="P149" s="58"/>
      <c r="Q149" s="474"/>
      <c r="R149" s="474"/>
      <c r="S149" s="474"/>
      <c r="T149" s="474"/>
      <c r="U149" s="474"/>
      <c r="V149" s="474"/>
      <c r="W149" s="474"/>
      <c r="X149" s="474"/>
      <c r="Y149" s="474"/>
      <c r="Z149" s="474"/>
      <c r="AA149" s="474"/>
      <c r="AB149" s="474"/>
      <c r="AC149" s="474"/>
      <c r="AD149" s="474"/>
      <c r="AE149" s="474"/>
      <c r="AF149" s="474"/>
      <c r="AG149" s="474"/>
      <c r="AH149" s="474"/>
      <c r="AI149" s="474"/>
    </row>
    <row r="150" spans="1:35" s="228" customFormat="1">
      <c r="A150" s="12" t="s">
        <v>988</v>
      </c>
      <c r="B150" s="12" t="s">
        <v>485</v>
      </c>
      <c r="C150" s="13">
        <v>1</v>
      </c>
      <c r="D150" s="13" t="s">
        <v>961</v>
      </c>
      <c r="E150" s="12" t="s">
        <v>989</v>
      </c>
      <c r="F150" s="626" t="s">
        <v>1188</v>
      </c>
      <c r="G150" s="627">
        <v>0</v>
      </c>
      <c r="H150" s="625">
        <v>2.0006999999999997</v>
      </c>
      <c r="I150" s="55" t="s">
        <v>964</v>
      </c>
      <c r="J150" s="203"/>
      <c r="K150" s="665"/>
      <c r="L150" s="58"/>
      <c r="M150" s="335"/>
      <c r="N150" s="58"/>
      <c r="O150" s="58"/>
      <c r="P150" s="58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  <c r="AA150" s="335"/>
      <c r="AB150" s="335"/>
      <c r="AC150" s="335"/>
      <c r="AD150" s="335"/>
      <c r="AE150" s="335"/>
      <c r="AF150" s="335"/>
      <c r="AG150" s="335"/>
      <c r="AH150" s="335"/>
      <c r="AI150" s="335"/>
    </row>
    <row r="151" spans="1:35" s="228" customFormat="1">
      <c r="A151" s="12" t="s">
        <v>988</v>
      </c>
      <c r="B151" s="12" t="s">
        <v>485</v>
      </c>
      <c r="C151" s="13">
        <v>1</v>
      </c>
      <c r="D151" s="13" t="s">
        <v>961</v>
      </c>
      <c r="E151" s="12" t="s">
        <v>989</v>
      </c>
      <c r="F151" s="626" t="s">
        <v>1188</v>
      </c>
      <c r="G151" s="627">
        <v>500</v>
      </c>
      <c r="H151" s="625">
        <v>2.0006999999999997</v>
      </c>
      <c r="I151" s="55" t="s">
        <v>964</v>
      </c>
      <c r="J151" s="203"/>
      <c r="K151" s="665"/>
      <c r="L151" s="58"/>
      <c r="M151" s="335"/>
      <c r="N151" s="58"/>
      <c r="O151" s="58"/>
      <c r="P151" s="58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  <c r="AA151" s="335"/>
      <c r="AB151" s="335"/>
      <c r="AC151" s="335"/>
      <c r="AD151" s="335"/>
      <c r="AE151" s="335"/>
      <c r="AF151" s="335"/>
      <c r="AG151" s="335"/>
      <c r="AH151" s="335"/>
      <c r="AI151" s="335"/>
    </row>
    <row r="152" spans="1:35" s="228" customFormat="1">
      <c r="A152" s="12" t="s">
        <v>988</v>
      </c>
      <c r="B152" s="12" t="s">
        <v>485</v>
      </c>
      <c r="C152" s="13">
        <v>1</v>
      </c>
      <c r="D152" s="13" t="s">
        <v>961</v>
      </c>
      <c r="E152" s="12" t="s">
        <v>989</v>
      </c>
      <c r="F152" s="626" t="s">
        <v>1188</v>
      </c>
      <c r="G152" s="627">
        <v>1000</v>
      </c>
      <c r="H152" s="625">
        <v>1.6964999999999999</v>
      </c>
      <c r="I152" s="55" t="s">
        <v>964</v>
      </c>
      <c r="J152" s="203"/>
      <c r="K152" s="665"/>
      <c r="L152" s="58"/>
      <c r="M152" s="335"/>
      <c r="N152" s="58"/>
      <c r="O152" s="58"/>
      <c r="P152" s="58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  <c r="AA152" s="335"/>
      <c r="AB152" s="335"/>
      <c r="AC152" s="335"/>
      <c r="AD152" s="335"/>
      <c r="AE152" s="335"/>
      <c r="AF152" s="335"/>
      <c r="AG152" s="335"/>
      <c r="AH152" s="335"/>
      <c r="AI152" s="335"/>
    </row>
    <row r="153" spans="1:35" s="228" customFormat="1">
      <c r="A153" s="12" t="s">
        <v>988</v>
      </c>
      <c r="B153" s="12" t="s">
        <v>485</v>
      </c>
      <c r="C153" s="13">
        <v>1</v>
      </c>
      <c r="D153" s="13" t="s">
        <v>961</v>
      </c>
      <c r="E153" s="12" t="s">
        <v>989</v>
      </c>
      <c r="F153" s="626" t="s">
        <v>1188</v>
      </c>
      <c r="G153" s="627">
        <v>2000</v>
      </c>
      <c r="H153" s="625">
        <v>1.2987</v>
      </c>
      <c r="I153" s="55" t="s">
        <v>964</v>
      </c>
      <c r="J153" s="203"/>
      <c r="K153" s="665"/>
      <c r="L153" s="58"/>
      <c r="M153" s="335"/>
      <c r="N153" s="58"/>
      <c r="O153" s="58"/>
      <c r="P153" s="58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  <c r="AA153" s="335"/>
      <c r="AB153" s="335"/>
      <c r="AC153" s="335"/>
      <c r="AD153" s="335"/>
      <c r="AE153" s="335"/>
      <c r="AF153" s="335"/>
      <c r="AG153" s="335"/>
      <c r="AH153" s="335"/>
      <c r="AI153" s="335"/>
    </row>
    <row r="154" spans="1:35" s="228" customFormat="1">
      <c r="A154" s="12" t="s">
        <v>988</v>
      </c>
      <c r="B154" s="12" t="s">
        <v>485</v>
      </c>
      <c r="C154" s="13">
        <v>1</v>
      </c>
      <c r="D154" s="13" t="s">
        <v>961</v>
      </c>
      <c r="E154" s="12" t="s">
        <v>989</v>
      </c>
      <c r="F154" s="626" t="s">
        <v>1188</v>
      </c>
      <c r="G154" s="627">
        <v>10000</v>
      </c>
      <c r="H154" s="625">
        <v>1.2519</v>
      </c>
      <c r="I154" s="55" t="s">
        <v>964</v>
      </c>
      <c r="J154" s="203"/>
      <c r="K154" s="665"/>
      <c r="L154" s="58"/>
      <c r="M154" s="335"/>
      <c r="N154" s="58"/>
      <c r="O154" s="58"/>
      <c r="P154" s="58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  <c r="AA154" s="335"/>
      <c r="AB154" s="335"/>
      <c r="AC154" s="335"/>
      <c r="AD154" s="335"/>
      <c r="AE154" s="335"/>
      <c r="AF154" s="335"/>
      <c r="AG154" s="335"/>
      <c r="AH154" s="335"/>
      <c r="AI154" s="335"/>
    </row>
    <row r="155" spans="1:35" s="228" customFormat="1">
      <c r="A155" s="12" t="s">
        <v>988</v>
      </c>
      <c r="B155" s="12" t="s">
        <v>485</v>
      </c>
      <c r="C155" s="13">
        <v>1</v>
      </c>
      <c r="D155" s="13" t="s">
        <v>961</v>
      </c>
      <c r="E155" s="12" t="s">
        <v>989</v>
      </c>
      <c r="F155" s="626" t="s">
        <v>1188</v>
      </c>
      <c r="G155" s="627">
        <v>50000</v>
      </c>
      <c r="H155" s="625">
        <v>1.2051000000000001</v>
      </c>
      <c r="I155" s="55" t="s">
        <v>964</v>
      </c>
      <c r="J155" s="203"/>
      <c r="K155" s="665"/>
      <c r="L155" s="58"/>
      <c r="M155" s="335"/>
      <c r="N155" s="58"/>
      <c r="O155" s="58"/>
      <c r="P155" s="58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  <c r="AA155" s="335"/>
      <c r="AB155" s="335"/>
      <c r="AC155" s="335"/>
      <c r="AD155" s="335"/>
      <c r="AE155" s="335"/>
      <c r="AF155" s="335"/>
      <c r="AG155" s="335"/>
      <c r="AH155" s="335"/>
      <c r="AI155" s="335"/>
    </row>
    <row r="156" spans="1:35" s="228" customFormat="1">
      <c r="A156" s="12" t="s">
        <v>988</v>
      </c>
      <c r="B156" s="12" t="s">
        <v>486</v>
      </c>
      <c r="C156" s="13">
        <v>1</v>
      </c>
      <c r="D156" s="13" t="s">
        <v>961</v>
      </c>
      <c r="E156" s="12" t="s">
        <v>990</v>
      </c>
      <c r="F156" s="626" t="s">
        <v>1188</v>
      </c>
      <c r="G156" s="627">
        <v>0</v>
      </c>
      <c r="H156" s="625">
        <v>5.3000999999999996</v>
      </c>
      <c r="I156" s="55" t="s">
        <v>964</v>
      </c>
      <c r="J156" s="203"/>
      <c r="K156" s="665"/>
      <c r="L156" s="58"/>
      <c r="M156" s="335"/>
      <c r="N156" s="58"/>
      <c r="O156" s="58"/>
      <c r="P156" s="58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  <c r="AA156" s="335"/>
      <c r="AB156" s="335"/>
      <c r="AC156" s="335"/>
      <c r="AD156" s="335"/>
      <c r="AE156" s="335"/>
      <c r="AF156" s="335"/>
      <c r="AG156" s="335"/>
      <c r="AH156" s="335"/>
      <c r="AI156" s="335"/>
    </row>
    <row r="157" spans="1:35" s="228" customFormat="1">
      <c r="A157" s="12" t="s">
        <v>988</v>
      </c>
      <c r="B157" s="12" t="s">
        <v>486</v>
      </c>
      <c r="C157" s="13">
        <v>1</v>
      </c>
      <c r="D157" s="13" t="s">
        <v>961</v>
      </c>
      <c r="E157" s="12" t="s">
        <v>990</v>
      </c>
      <c r="F157" s="626" t="s">
        <v>1188</v>
      </c>
      <c r="G157" s="627">
        <v>500</v>
      </c>
      <c r="H157" s="625">
        <v>5.3000999999999996</v>
      </c>
      <c r="I157" s="55" t="s">
        <v>964</v>
      </c>
      <c r="J157" s="203"/>
      <c r="K157" s="665"/>
      <c r="L157" s="58"/>
      <c r="M157" s="335"/>
      <c r="N157" s="58"/>
      <c r="O157" s="58"/>
      <c r="P157" s="58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  <c r="AA157" s="335"/>
      <c r="AB157" s="335"/>
      <c r="AC157" s="335"/>
      <c r="AD157" s="335"/>
      <c r="AE157" s="335"/>
      <c r="AF157" s="335"/>
      <c r="AG157" s="335"/>
      <c r="AH157" s="335"/>
      <c r="AI157" s="335"/>
    </row>
    <row r="158" spans="1:35" s="228" customFormat="1">
      <c r="A158" s="12" t="s">
        <v>988</v>
      </c>
      <c r="B158" s="12" t="s">
        <v>486</v>
      </c>
      <c r="C158" s="13">
        <v>1</v>
      </c>
      <c r="D158" s="13" t="s">
        <v>961</v>
      </c>
      <c r="E158" s="12" t="s">
        <v>990</v>
      </c>
      <c r="F158" s="626" t="s">
        <v>1188</v>
      </c>
      <c r="G158" s="627">
        <v>1000</v>
      </c>
      <c r="H158" s="625">
        <v>4.5980999999999996</v>
      </c>
      <c r="I158" s="55" t="s">
        <v>964</v>
      </c>
      <c r="J158" s="203"/>
      <c r="K158" s="665"/>
      <c r="L158" s="58"/>
      <c r="M158" s="335"/>
      <c r="N158" s="58"/>
      <c r="O158" s="58"/>
      <c r="P158" s="58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  <c r="AA158" s="335"/>
      <c r="AB158" s="335"/>
      <c r="AC158" s="335"/>
      <c r="AD158" s="335"/>
      <c r="AE158" s="335"/>
      <c r="AF158" s="335"/>
      <c r="AG158" s="335"/>
      <c r="AH158" s="335"/>
      <c r="AI158" s="335"/>
    </row>
    <row r="159" spans="1:35" s="228" customFormat="1">
      <c r="A159" s="12" t="s">
        <v>988</v>
      </c>
      <c r="B159" s="12" t="s">
        <v>486</v>
      </c>
      <c r="C159" s="13">
        <v>1</v>
      </c>
      <c r="D159" s="13" t="s">
        <v>961</v>
      </c>
      <c r="E159" s="12" t="s">
        <v>990</v>
      </c>
      <c r="F159" s="626" t="s">
        <v>1188</v>
      </c>
      <c r="G159" s="627">
        <v>2000</v>
      </c>
      <c r="H159" s="625">
        <v>3.9545999999999997</v>
      </c>
      <c r="I159" s="55" t="s">
        <v>964</v>
      </c>
      <c r="J159" s="203"/>
      <c r="K159" s="665"/>
      <c r="L159" s="58"/>
      <c r="M159" s="335"/>
      <c r="N159" s="58"/>
      <c r="O159" s="58"/>
      <c r="P159" s="58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  <c r="AA159" s="335"/>
      <c r="AB159" s="335"/>
      <c r="AC159" s="335"/>
      <c r="AD159" s="335"/>
      <c r="AE159" s="335"/>
      <c r="AF159" s="335"/>
      <c r="AG159" s="335"/>
      <c r="AH159" s="335"/>
      <c r="AI159" s="335"/>
    </row>
    <row r="160" spans="1:35" s="228" customFormat="1">
      <c r="A160" s="12" t="s">
        <v>988</v>
      </c>
      <c r="B160" s="12" t="s">
        <v>486</v>
      </c>
      <c r="C160" s="13">
        <v>1</v>
      </c>
      <c r="D160" s="13" t="s">
        <v>961</v>
      </c>
      <c r="E160" s="12" t="s">
        <v>990</v>
      </c>
      <c r="F160" s="626" t="s">
        <v>1188</v>
      </c>
      <c r="G160" s="627">
        <v>10000</v>
      </c>
      <c r="H160" s="625">
        <v>3.8960999999999997</v>
      </c>
      <c r="I160" s="55" t="s">
        <v>964</v>
      </c>
      <c r="J160" s="203"/>
      <c r="K160" s="665"/>
      <c r="L160" s="58"/>
      <c r="M160" s="335"/>
      <c r="N160" s="58"/>
      <c r="O160" s="58"/>
      <c r="P160" s="58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  <c r="AA160" s="335"/>
      <c r="AB160" s="335"/>
      <c r="AC160" s="335"/>
      <c r="AD160" s="335"/>
      <c r="AE160" s="335"/>
      <c r="AF160" s="335"/>
      <c r="AG160" s="335"/>
      <c r="AH160" s="335"/>
      <c r="AI160" s="335"/>
    </row>
    <row r="161" spans="1:35" s="228" customFormat="1">
      <c r="A161" s="12" t="s">
        <v>988</v>
      </c>
      <c r="B161" s="12" t="s">
        <v>486</v>
      </c>
      <c r="C161" s="13">
        <v>1</v>
      </c>
      <c r="D161" s="13" t="s">
        <v>961</v>
      </c>
      <c r="E161" s="12" t="s">
        <v>990</v>
      </c>
      <c r="F161" s="626" t="s">
        <v>1188</v>
      </c>
      <c r="G161" s="627">
        <v>50000</v>
      </c>
      <c r="H161" s="625">
        <v>3.7556999999999996</v>
      </c>
      <c r="I161" s="55" t="s">
        <v>964</v>
      </c>
      <c r="J161" s="203"/>
      <c r="K161" s="665"/>
      <c r="L161" s="58"/>
      <c r="M161" s="335"/>
      <c r="N161" s="58"/>
      <c r="O161" s="58"/>
      <c r="P161" s="58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  <c r="AA161" s="335"/>
      <c r="AB161" s="335"/>
      <c r="AC161" s="335"/>
      <c r="AD161" s="335"/>
      <c r="AE161" s="335"/>
      <c r="AF161" s="335"/>
      <c r="AG161" s="335"/>
      <c r="AH161" s="335"/>
      <c r="AI161" s="335"/>
    </row>
    <row r="162" spans="1:35">
      <c r="A162" s="12" t="s">
        <v>991</v>
      </c>
      <c r="B162" s="12" t="s">
        <v>992</v>
      </c>
      <c r="C162" s="13">
        <v>1</v>
      </c>
      <c r="D162" s="13" t="s">
        <v>961</v>
      </c>
      <c r="E162" s="12" t="s">
        <v>993</v>
      </c>
      <c r="F162" s="267" t="s">
        <v>994</v>
      </c>
      <c r="G162" s="368">
        <v>0</v>
      </c>
      <c r="H162" s="381">
        <v>3.1472999999999995</v>
      </c>
      <c r="I162" s="55" t="s">
        <v>964</v>
      </c>
      <c r="J162" s="203"/>
      <c r="K162" s="665"/>
      <c r="L162" s="58"/>
      <c r="M162" s="203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</row>
    <row r="163" spans="1:35">
      <c r="A163" s="12" t="s">
        <v>991</v>
      </c>
      <c r="B163" s="12" t="s">
        <v>992</v>
      </c>
      <c r="C163" s="13">
        <v>1</v>
      </c>
      <c r="D163" s="13" t="s">
        <v>961</v>
      </c>
      <c r="E163" s="12" t="s">
        <v>993</v>
      </c>
      <c r="F163" s="267" t="s">
        <v>994</v>
      </c>
      <c r="G163" s="368">
        <v>5000</v>
      </c>
      <c r="H163" s="381">
        <v>3.1472999999999995</v>
      </c>
      <c r="I163" s="55" t="s">
        <v>964</v>
      </c>
      <c r="J163" s="203"/>
      <c r="K163" s="665"/>
      <c r="L163" s="58"/>
      <c r="M163" s="203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</row>
    <row r="164" spans="1:35">
      <c r="A164" s="12" t="s">
        <v>991</v>
      </c>
      <c r="B164" s="12" t="s">
        <v>992</v>
      </c>
      <c r="C164" s="13">
        <v>1</v>
      </c>
      <c r="D164" s="13" t="s">
        <v>961</v>
      </c>
      <c r="E164" s="12" t="s">
        <v>993</v>
      </c>
      <c r="F164" s="267" t="s">
        <v>994</v>
      </c>
      <c r="G164" s="368">
        <v>10000</v>
      </c>
      <c r="H164" s="381">
        <v>2.4569999999999999</v>
      </c>
      <c r="I164" s="55" t="s">
        <v>964</v>
      </c>
      <c r="J164" s="203"/>
      <c r="K164" s="665"/>
      <c r="L164" s="58"/>
      <c r="M164" s="203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</row>
    <row r="165" spans="1:35">
      <c r="A165" s="12" t="s">
        <v>991</v>
      </c>
      <c r="B165" s="12" t="s">
        <v>992</v>
      </c>
      <c r="C165" s="13">
        <v>1</v>
      </c>
      <c r="D165" s="13" t="s">
        <v>961</v>
      </c>
      <c r="E165" s="12" t="s">
        <v>993</v>
      </c>
      <c r="F165" s="267" t="s">
        <v>994</v>
      </c>
      <c r="G165" s="368">
        <v>30000</v>
      </c>
      <c r="H165" s="381">
        <v>2.0825999999999998</v>
      </c>
      <c r="I165" s="55" t="s">
        <v>964</v>
      </c>
      <c r="J165" s="203"/>
      <c r="K165" s="665"/>
      <c r="L165" s="58"/>
      <c r="M165" s="203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</row>
    <row r="166" spans="1:35">
      <c r="A166" s="12" t="s">
        <v>991</v>
      </c>
      <c r="B166" s="12" t="s">
        <v>992</v>
      </c>
      <c r="C166" s="13">
        <v>1</v>
      </c>
      <c r="D166" s="13" t="s">
        <v>961</v>
      </c>
      <c r="E166" s="12" t="s">
        <v>993</v>
      </c>
      <c r="F166" s="267" t="s">
        <v>994</v>
      </c>
      <c r="G166" s="368">
        <v>50000</v>
      </c>
      <c r="H166" s="381">
        <v>1.9655999999999998</v>
      </c>
      <c r="I166" s="55" t="s">
        <v>964</v>
      </c>
      <c r="J166" s="203"/>
      <c r="K166" s="665"/>
      <c r="L166" s="58"/>
      <c r="M166" s="203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</row>
    <row r="167" spans="1:35">
      <c r="A167" s="12" t="s">
        <v>991</v>
      </c>
      <c r="B167" s="12" t="s">
        <v>992</v>
      </c>
      <c r="C167" s="13">
        <v>1</v>
      </c>
      <c r="D167" s="13" t="s">
        <v>961</v>
      </c>
      <c r="E167" s="12" t="s">
        <v>993</v>
      </c>
      <c r="F167" s="267" t="s">
        <v>994</v>
      </c>
      <c r="G167" s="368">
        <v>100000</v>
      </c>
      <c r="H167" s="381">
        <v>1.9070999999999998</v>
      </c>
      <c r="I167" s="55" t="s">
        <v>964</v>
      </c>
      <c r="J167" s="203"/>
      <c r="K167" s="665"/>
      <c r="L167" s="58"/>
      <c r="M167" s="203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</row>
    <row r="168" spans="1:35">
      <c r="A168" s="12" t="s">
        <v>991</v>
      </c>
      <c r="B168" s="12" t="s">
        <v>992</v>
      </c>
      <c r="C168" s="13">
        <v>1</v>
      </c>
      <c r="D168" s="13" t="s">
        <v>961</v>
      </c>
      <c r="E168" s="12" t="s">
        <v>993</v>
      </c>
      <c r="F168" s="267" t="s">
        <v>994</v>
      </c>
      <c r="G168" s="368">
        <v>200000</v>
      </c>
      <c r="H168" s="381">
        <v>1.8954</v>
      </c>
      <c r="I168" s="55" t="s">
        <v>964</v>
      </c>
      <c r="J168" s="203"/>
      <c r="K168" s="665"/>
      <c r="L168" s="58"/>
      <c r="M168" s="203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</row>
    <row r="169" spans="1:35">
      <c r="A169" s="12" t="s">
        <v>995</v>
      </c>
      <c r="B169" s="12" t="s">
        <v>10</v>
      </c>
      <c r="C169" s="13">
        <v>1</v>
      </c>
      <c r="D169" s="13" t="s">
        <v>961</v>
      </c>
      <c r="E169" s="12" t="s">
        <v>996</v>
      </c>
      <c r="F169" s="267" t="s">
        <v>994</v>
      </c>
      <c r="G169" s="368">
        <v>0</v>
      </c>
      <c r="H169" s="381">
        <v>3.1589999999999998</v>
      </c>
      <c r="I169" s="55" t="s">
        <v>964</v>
      </c>
      <c r="J169" s="203"/>
      <c r="K169" s="665"/>
      <c r="L169" s="58"/>
      <c r="M169" s="203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</row>
    <row r="170" spans="1:35">
      <c r="A170" s="12" t="s">
        <v>995</v>
      </c>
      <c r="B170" s="12" t="s">
        <v>10</v>
      </c>
      <c r="C170" s="13">
        <v>1</v>
      </c>
      <c r="D170" s="13" t="s">
        <v>961</v>
      </c>
      <c r="E170" s="12" t="s">
        <v>996</v>
      </c>
      <c r="F170" s="267" t="s">
        <v>994</v>
      </c>
      <c r="G170" s="368">
        <v>3000</v>
      </c>
      <c r="H170" s="381">
        <v>3.1589999999999998</v>
      </c>
      <c r="I170" s="55" t="s">
        <v>964</v>
      </c>
      <c r="J170" s="203"/>
      <c r="K170" s="665"/>
      <c r="L170" s="58"/>
      <c r="M170" s="203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</row>
    <row r="171" spans="1:35">
      <c r="A171" s="12" t="s">
        <v>995</v>
      </c>
      <c r="B171" s="12" t="s">
        <v>10</v>
      </c>
      <c r="C171" s="13">
        <v>1</v>
      </c>
      <c r="D171" s="13" t="s">
        <v>961</v>
      </c>
      <c r="E171" s="12" t="s">
        <v>996</v>
      </c>
      <c r="F171" s="267" t="s">
        <v>994</v>
      </c>
      <c r="G171" s="368">
        <v>5000</v>
      </c>
      <c r="H171" s="381">
        <v>2.1294</v>
      </c>
      <c r="I171" s="55" t="s">
        <v>964</v>
      </c>
      <c r="J171" s="203"/>
      <c r="K171" s="665"/>
      <c r="L171" s="58"/>
      <c r="M171" s="203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</row>
    <row r="172" spans="1:35">
      <c r="A172" s="12" t="s">
        <v>995</v>
      </c>
      <c r="B172" s="12" t="s">
        <v>10</v>
      </c>
      <c r="C172" s="13">
        <v>1</v>
      </c>
      <c r="D172" s="13" t="s">
        <v>961</v>
      </c>
      <c r="E172" s="12" t="s">
        <v>996</v>
      </c>
      <c r="F172" s="267" t="s">
        <v>994</v>
      </c>
      <c r="G172" s="368">
        <v>10000</v>
      </c>
      <c r="H172" s="381">
        <v>1.4507999999999999</v>
      </c>
      <c r="I172" s="55" t="s">
        <v>964</v>
      </c>
      <c r="J172" s="203"/>
      <c r="K172" s="665"/>
      <c r="L172" s="58"/>
      <c r="M172" s="203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</row>
    <row r="173" spans="1:35">
      <c r="A173" s="12" t="s">
        <v>995</v>
      </c>
      <c r="B173" s="12" t="s">
        <v>10</v>
      </c>
      <c r="C173" s="13">
        <v>1</v>
      </c>
      <c r="D173" s="13" t="s">
        <v>961</v>
      </c>
      <c r="E173" s="12" t="s">
        <v>996</v>
      </c>
      <c r="F173" s="267" t="s">
        <v>994</v>
      </c>
      <c r="G173" s="368">
        <v>30000</v>
      </c>
      <c r="H173" s="381">
        <v>0.9827999999999999</v>
      </c>
      <c r="I173" s="55" t="s">
        <v>964</v>
      </c>
      <c r="J173" s="203"/>
      <c r="K173" s="665"/>
      <c r="L173" s="58"/>
      <c r="M173" s="203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</row>
    <row r="174" spans="1:35">
      <c r="A174" s="12" t="s">
        <v>995</v>
      </c>
      <c r="B174" s="12" t="s">
        <v>10</v>
      </c>
      <c r="C174" s="13">
        <v>1</v>
      </c>
      <c r="D174" s="13" t="s">
        <v>961</v>
      </c>
      <c r="E174" s="12" t="s">
        <v>996</v>
      </c>
      <c r="F174" s="267" t="s">
        <v>994</v>
      </c>
      <c r="G174" s="368">
        <v>50000</v>
      </c>
      <c r="H174" s="381">
        <v>0.85409999999999997</v>
      </c>
      <c r="I174" s="55" t="s">
        <v>964</v>
      </c>
      <c r="J174" s="203"/>
      <c r="K174" s="665"/>
      <c r="L174" s="58"/>
      <c r="M174" s="203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</row>
    <row r="175" spans="1:35">
      <c r="A175" s="12" t="s">
        <v>995</v>
      </c>
      <c r="B175" s="12" t="s">
        <v>10</v>
      </c>
      <c r="C175" s="13">
        <v>1</v>
      </c>
      <c r="D175" s="13" t="s">
        <v>961</v>
      </c>
      <c r="E175" s="12" t="s">
        <v>996</v>
      </c>
      <c r="F175" s="267" t="s">
        <v>994</v>
      </c>
      <c r="G175" s="368">
        <v>100000</v>
      </c>
      <c r="H175" s="381">
        <v>0.79559999999999997</v>
      </c>
      <c r="I175" s="55" t="s">
        <v>964</v>
      </c>
      <c r="J175" s="203"/>
      <c r="K175" s="665"/>
      <c r="L175" s="58"/>
      <c r="M175" s="203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</row>
    <row r="176" spans="1:35">
      <c r="A176" s="12" t="s">
        <v>995</v>
      </c>
      <c r="B176" s="12" t="s">
        <v>10</v>
      </c>
      <c r="C176" s="13">
        <v>1</v>
      </c>
      <c r="D176" s="13" t="s">
        <v>961</v>
      </c>
      <c r="E176" s="12" t="s">
        <v>996</v>
      </c>
      <c r="F176" s="267" t="s">
        <v>994</v>
      </c>
      <c r="G176" s="368">
        <v>200000</v>
      </c>
      <c r="H176" s="381">
        <v>0.76049999999999995</v>
      </c>
      <c r="I176" s="55" t="s">
        <v>964</v>
      </c>
      <c r="J176" s="203"/>
      <c r="K176" s="665"/>
      <c r="L176" s="58"/>
      <c r="M176" s="203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</row>
    <row r="177" spans="1:35" s="475" customFormat="1">
      <c r="A177" s="329" t="s">
        <v>236</v>
      </c>
      <c r="B177" s="329" t="s">
        <v>11</v>
      </c>
      <c r="C177" s="330">
        <v>1</v>
      </c>
      <c r="D177" s="330" t="s">
        <v>2</v>
      </c>
      <c r="E177" s="329" t="s">
        <v>239</v>
      </c>
      <c r="F177" s="331" t="s">
        <v>238</v>
      </c>
      <c r="G177" s="479">
        <v>0</v>
      </c>
      <c r="H177" s="380">
        <v>1.5209999999999999</v>
      </c>
      <c r="I177" s="332" t="s">
        <v>964</v>
      </c>
      <c r="J177" s="203"/>
      <c r="K177" s="665"/>
      <c r="L177" s="474"/>
      <c r="M177" s="474"/>
      <c r="N177" s="474"/>
      <c r="O177" s="474"/>
      <c r="P177" s="474"/>
      <c r="Q177" s="474"/>
      <c r="R177" s="474"/>
      <c r="S177" s="474"/>
      <c r="T177" s="474"/>
      <c r="U177" s="474"/>
      <c r="V177" s="474"/>
      <c r="W177" s="474"/>
      <c r="X177" s="474"/>
      <c r="Y177" s="474"/>
      <c r="Z177" s="474"/>
      <c r="AA177" s="474"/>
      <c r="AB177" s="474"/>
      <c r="AC177" s="474"/>
      <c r="AD177" s="474"/>
      <c r="AE177" s="474"/>
      <c r="AF177" s="474"/>
      <c r="AG177" s="474"/>
      <c r="AH177" s="474"/>
      <c r="AI177" s="474"/>
    </row>
    <row r="178" spans="1:35" s="475" customFormat="1">
      <c r="A178" s="329" t="s">
        <v>236</v>
      </c>
      <c r="B178" s="329" t="s">
        <v>11</v>
      </c>
      <c r="C178" s="330">
        <v>1</v>
      </c>
      <c r="D178" s="330" t="s">
        <v>2</v>
      </c>
      <c r="E178" s="329" t="s">
        <v>239</v>
      </c>
      <c r="F178" s="331" t="s">
        <v>238</v>
      </c>
      <c r="G178" s="479">
        <v>5000</v>
      </c>
      <c r="H178" s="380">
        <v>1.5209999999999999</v>
      </c>
      <c r="I178" s="332" t="s">
        <v>964</v>
      </c>
      <c r="J178" s="203"/>
      <c r="K178" s="665"/>
      <c r="L178" s="474"/>
      <c r="M178" s="474"/>
      <c r="N178" s="474"/>
      <c r="O178" s="474"/>
      <c r="P178" s="474"/>
      <c r="Q178" s="474"/>
      <c r="R178" s="474"/>
      <c r="S178" s="474"/>
      <c r="T178" s="474"/>
      <c r="U178" s="474"/>
      <c r="V178" s="474"/>
      <c r="W178" s="474"/>
      <c r="X178" s="474"/>
      <c r="Y178" s="474"/>
      <c r="Z178" s="474"/>
      <c r="AA178" s="474"/>
      <c r="AB178" s="474"/>
      <c r="AC178" s="474"/>
      <c r="AD178" s="474"/>
      <c r="AE178" s="474"/>
      <c r="AF178" s="474"/>
      <c r="AG178" s="474"/>
      <c r="AH178" s="474"/>
      <c r="AI178" s="474"/>
    </row>
    <row r="179" spans="1:35" s="475" customFormat="1">
      <c r="A179" s="329" t="s">
        <v>236</v>
      </c>
      <c r="B179" s="329" t="s">
        <v>11</v>
      </c>
      <c r="C179" s="330">
        <v>1</v>
      </c>
      <c r="D179" s="330" t="s">
        <v>2</v>
      </c>
      <c r="E179" s="329" t="s">
        <v>239</v>
      </c>
      <c r="F179" s="331" t="s">
        <v>238</v>
      </c>
      <c r="G179" s="479">
        <v>10000</v>
      </c>
      <c r="H179" s="380">
        <v>1.1934</v>
      </c>
      <c r="I179" s="332" t="s">
        <v>964</v>
      </c>
      <c r="J179" s="203"/>
      <c r="K179" s="665"/>
      <c r="L179" s="474"/>
      <c r="M179" s="474"/>
      <c r="N179" s="474"/>
      <c r="O179" s="474"/>
      <c r="P179" s="474"/>
      <c r="Q179" s="474"/>
      <c r="R179" s="474"/>
      <c r="S179" s="474"/>
      <c r="T179" s="474"/>
      <c r="U179" s="474"/>
      <c r="V179" s="474"/>
      <c r="W179" s="474"/>
      <c r="X179" s="474"/>
      <c r="Y179" s="474"/>
      <c r="Z179" s="474"/>
      <c r="AA179" s="474"/>
      <c r="AB179" s="474"/>
      <c r="AC179" s="474"/>
      <c r="AD179" s="474"/>
      <c r="AE179" s="474"/>
      <c r="AF179" s="474"/>
      <c r="AG179" s="474"/>
      <c r="AH179" s="474"/>
      <c r="AI179" s="474"/>
    </row>
    <row r="180" spans="1:35" s="475" customFormat="1">
      <c r="A180" s="329" t="s">
        <v>236</v>
      </c>
      <c r="B180" s="329" t="s">
        <v>11</v>
      </c>
      <c r="C180" s="330">
        <v>1</v>
      </c>
      <c r="D180" s="330" t="s">
        <v>2</v>
      </c>
      <c r="E180" s="329" t="s">
        <v>239</v>
      </c>
      <c r="F180" s="331" t="s">
        <v>238</v>
      </c>
      <c r="G180" s="479">
        <v>15000</v>
      </c>
      <c r="H180" s="380">
        <v>1.1114999999999999</v>
      </c>
      <c r="I180" s="332" t="s">
        <v>964</v>
      </c>
      <c r="J180" s="203"/>
      <c r="K180" s="665"/>
      <c r="L180" s="474"/>
      <c r="M180" s="474"/>
      <c r="N180" s="474"/>
      <c r="O180" s="474"/>
      <c r="P180" s="474"/>
      <c r="Q180" s="474"/>
      <c r="R180" s="474"/>
      <c r="S180" s="474"/>
      <c r="T180" s="474"/>
      <c r="U180" s="474"/>
      <c r="V180" s="474"/>
      <c r="W180" s="474"/>
      <c r="X180" s="474"/>
      <c r="Y180" s="474"/>
      <c r="Z180" s="474"/>
      <c r="AA180" s="474"/>
      <c r="AB180" s="474"/>
      <c r="AC180" s="474"/>
      <c r="AD180" s="474"/>
      <c r="AE180" s="474"/>
      <c r="AF180" s="474"/>
      <c r="AG180" s="474"/>
      <c r="AH180" s="474"/>
      <c r="AI180" s="474"/>
    </row>
    <row r="181" spans="1:35" s="475" customFormat="1">
      <c r="A181" s="329" t="s">
        <v>236</v>
      </c>
      <c r="B181" s="329" t="s">
        <v>11</v>
      </c>
      <c r="C181" s="330">
        <v>1</v>
      </c>
      <c r="D181" s="330" t="s">
        <v>2</v>
      </c>
      <c r="E181" s="329" t="s">
        <v>239</v>
      </c>
      <c r="F181" s="331" t="s">
        <v>238</v>
      </c>
      <c r="G181" s="479">
        <v>20000</v>
      </c>
      <c r="H181" s="380">
        <v>1.0529999999999999</v>
      </c>
      <c r="I181" s="332" t="s">
        <v>964</v>
      </c>
      <c r="J181" s="203"/>
      <c r="K181" s="665"/>
      <c r="L181" s="474"/>
      <c r="M181" s="474"/>
      <c r="N181" s="474"/>
      <c r="O181" s="474"/>
      <c r="P181" s="474"/>
      <c r="Q181" s="474"/>
      <c r="R181" s="474"/>
      <c r="S181" s="474"/>
      <c r="T181" s="474"/>
      <c r="U181" s="474"/>
      <c r="V181" s="474"/>
      <c r="W181" s="474"/>
      <c r="X181" s="474"/>
      <c r="Y181" s="474"/>
      <c r="Z181" s="474"/>
      <c r="AA181" s="474"/>
      <c r="AB181" s="474"/>
      <c r="AC181" s="474"/>
      <c r="AD181" s="474"/>
      <c r="AE181" s="474"/>
      <c r="AF181" s="474"/>
      <c r="AG181" s="474"/>
      <c r="AH181" s="474"/>
      <c r="AI181" s="474"/>
    </row>
    <row r="182" spans="1:35" s="475" customFormat="1">
      <c r="A182" s="329" t="s">
        <v>236</v>
      </c>
      <c r="B182" s="329" t="s">
        <v>11</v>
      </c>
      <c r="C182" s="330">
        <v>1</v>
      </c>
      <c r="D182" s="330" t="s">
        <v>2</v>
      </c>
      <c r="E182" s="329" t="s">
        <v>239</v>
      </c>
      <c r="F182" s="331" t="s">
        <v>238</v>
      </c>
      <c r="G182" s="479">
        <v>30000</v>
      </c>
      <c r="H182" s="380">
        <v>0.99449999999999994</v>
      </c>
      <c r="I182" s="332" t="s">
        <v>964</v>
      </c>
      <c r="J182" s="203"/>
      <c r="K182" s="665"/>
      <c r="L182" s="474"/>
      <c r="M182" s="474"/>
      <c r="N182" s="474"/>
      <c r="O182" s="474"/>
      <c r="P182" s="474"/>
      <c r="Q182" s="474"/>
      <c r="R182" s="474"/>
      <c r="S182" s="474"/>
      <c r="T182" s="474"/>
      <c r="U182" s="474"/>
      <c r="V182" s="474"/>
      <c r="W182" s="474"/>
      <c r="X182" s="474"/>
      <c r="Y182" s="474"/>
      <c r="Z182" s="474"/>
      <c r="AA182" s="474"/>
      <c r="AB182" s="474"/>
      <c r="AC182" s="474"/>
      <c r="AD182" s="474"/>
      <c r="AE182" s="474"/>
      <c r="AF182" s="474"/>
      <c r="AG182" s="474"/>
      <c r="AH182" s="474"/>
      <c r="AI182" s="474"/>
    </row>
    <row r="183" spans="1:35" s="475" customFormat="1">
      <c r="A183" s="329" t="s">
        <v>236</v>
      </c>
      <c r="B183" s="329" t="s">
        <v>11</v>
      </c>
      <c r="C183" s="330">
        <v>1</v>
      </c>
      <c r="D183" s="330" t="s">
        <v>2</v>
      </c>
      <c r="E183" s="329" t="s">
        <v>239</v>
      </c>
      <c r="F183" s="331" t="s">
        <v>238</v>
      </c>
      <c r="G183" s="479">
        <v>50000</v>
      </c>
      <c r="H183" s="380">
        <v>0.97109999999999985</v>
      </c>
      <c r="I183" s="332" t="s">
        <v>964</v>
      </c>
      <c r="J183" s="203"/>
      <c r="K183" s="665"/>
      <c r="L183" s="474"/>
      <c r="M183" s="474"/>
      <c r="N183" s="474"/>
      <c r="O183" s="474"/>
      <c r="P183" s="474"/>
      <c r="Q183" s="474"/>
      <c r="R183" s="474"/>
      <c r="S183" s="474"/>
      <c r="T183" s="474"/>
      <c r="U183" s="474"/>
      <c r="V183" s="474"/>
      <c r="W183" s="474"/>
      <c r="X183" s="474"/>
      <c r="Y183" s="474"/>
      <c r="Z183" s="474"/>
      <c r="AA183" s="474"/>
      <c r="AB183" s="474"/>
      <c r="AC183" s="474"/>
      <c r="AD183" s="474"/>
      <c r="AE183" s="474"/>
      <c r="AF183" s="474"/>
      <c r="AG183" s="474"/>
      <c r="AH183" s="474"/>
      <c r="AI183" s="474"/>
    </row>
    <row r="184" spans="1:35" s="475" customFormat="1">
      <c r="A184" s="329" t="s">
        <v>240</v>
      </c>
      <c r="B184" s="329" t="s">
        <v>12</v>
      </c>
      <c r="C184" s="330">
        <v>1</v>
      </c>
      <c r="D184" s="330" t="s">
        <v>2</v>
      </c>
      <c r="E184" s="329" t="s">
        <v>241</v>
      </c>
      <c r="F184" s="331" t="s">
        <v>238</v>
      </c>
      <c r="G184" s="479">
        <v>0</v>
      </c>
      <c r="H184" s="380">
        <v>1.17</v>
      </c>
      <c r="I184" s="332" t="s">
        <v>964</v>
      </c>
      <c r="J184" s="203"/>
      <c r="K184" s="665"/>
      <c r="L184" s="474"/>
      <c r="M184" s="474"/>
      <c r="N184" s="474"/>
      <c r="O184" s="474"/>
      <c r="P184" s="474"/>
      <c r="Q184" s="474"/>
      <c r="R184" s="474"/>
      <c r="S184" s="474"/>
      <c r="T184" s="474"/>
      <c r="U184" s="474"/>
      <c r="V184" s="474"/>
      <c r="W184" s="474"/>
      <c r="X184" s="474"/>
      <c r="Y184" s="474"/>
      <c r="Z184" s="474"/>
      <c r="AA184" s="474"/>
      <c r="AB184" s="474"/>
      <c r="AC184" s="474"/>
      <c r="AD184" s="474"/>
      <c r="AE184" s="474"/>
      <c r="AF184" s="474"/>
      <c r="AG184" s="474"/>
      <c r="AH184" s="474"/>
      <c r="AI184" s="474"/>
    </row>
    <row r="185" spans="1:35" s="475" customFormat="1">
      <c r="A185" s="329" t="s">
        <v>240</v>
      </c>
      <c r="B185" s="329" t="s">
        <v>12</v>
      </c>
      <c r="C185" s="330">
        <v>1</v>
      </c>
      <c r="D185" s="330" t="s">
        <v>2</v>
      </c>
      <c r="E185" s="329" t="s">
        <v>241</v>
      </c>
      <c r="F185" s="331" t="s">
        <v>238</v>
      </c>
      <c r="G185" s="479">
        <v>5000</v>
      </c>
      <c r="H185" s="380">
        <v>1.17</v>
      </c>
      <c r="I185" s="332" t="s">
        <v>964</v>
      </c>
      <c r="J185" s="203"/>
      <c r="K185" s="665"/>
      <c r="L185" s="474"/>
      <c r="M185" s="474"/>
      <c r="N185" s="474"/>
      <c r="O185" s="474"/>
      <c r="P185" s="474"/>
      <c r="Q185" s="474"/>
      <c r="R185" s="474"/>
      <c r="S185" s="474"/>
      <c r="T185" s="474"/>
      <c r="U185" s="474"/>
      <c r="V185" s="474"/>
      <c r="W185" s="474"/>
      <c r="X185" s="474"/>
      <c r="Y185" s="474"/>
      <c r="Z185" s="474"/>
      <c r="AA185" s="474"/>
      <c r="AB185" s="474"/>
      <c r="AC185" s="474"/>
      <c r="AD185" s="474"/>
      <c r="AE185" s="474"/>
      <c r="AF185" s="474"/>
      <c r="AG185" s="474"/>
      <c r="AH185" s="474"/>
      <c r="AI185" s="474"/>
    </row>
    <row r="186" spans="1:35" s="475" customFormat="1">
      <c r="A186" s="329" t="s">
        <v>240</v>
      </c>
      <c r="B186" s="329" t="s">
        <v>12</v>
      </c>
      <c r="C186" s="330">
        <v>1</v>
      </c>
      <c r="D186" s="330" t="s">
        <v>2</v>
      </c>
      <c r="E186" s="329" t="s">
        <v>241</v>
      </c>
      <c r="F186" s="331" t="s">
        <v>238</v>
      </c>
      <c r="G186" s="479">
        <v>10000</v>
      </c>
      <c r="H186" s="380">
        <v>0.85409999999999997</v>
      </c>
      <c r="I186" s="332" t="s">
        <v>964</v>
      </c>
      <c r="J186" s="203"/>
      <c r="K186" s="665"/>
      <c r="L186" s="474"/>
      <c r="M186" s="474"/>
      <c r="N186" s="474"/>
      <c r="O186" s="474"/>
      <c r="P186" s="474"/>
      <c r="Q186" s="474"/>
      <c r="R186" s="474"/>
      <c r="S186" s="474"/>
      <c r="T186" s="474"/>
      <c r="U186" s="474"/>
      <c r="V186" s="474"/>
      <c r="W186" s="474"/>
      <c r="X186" s="474"/>
      <c r="Y186" s="474"/>
      <c r="Z186" s="474"/>
      <c r="AA186" s="474"/>
      <c r="AB186" s="474"/>
      <c r="AC186" s="474"/>
      <c r="AD186" s="474"/>
      <c r="AE186" s="474"/>
      <c r="AF186" s="474"/>
      <c r="AG186" s="474"/>
      <c r="AH186" s="474"/>
      <c r="AI186" s="474"/>
    </row>
    <row r="187" spans="1:35" s="475" customFormat="1">
      <c r="A187" s="329" t="s">
        <v>240</v>
      </c>
      <c r="B187" s="329" t="s">
        <v>12</v>
      </c>
      <c r="C187" s="330">
        <v>1</v>
      </c>
      <c r="D187" s="330" t="s">
        <v>2</v>
      </c>
      <c r="E187" s="329" t="s">
        <v>241</v>
      </c>
      <c r="F187" s="331" t="s">
        <v>238</v>
      </c>
      <c r="G187" s="479">
        <v>15000</v>
      </c>
      <c r="H187" s="380">
        <v>0.73709999999999998</v>
      </c>
      <c r="I187" s="332" t="s">
        <v>964</v>
      </c>
      <c r="J187" s="203"/>
      <c r="K187" s="665"/>
      <c r="L187" s="474"/>
      <c r="M187" s="474"/>
      <c r="N187" s="474"/>
      <c r="O187" s="474"/>
      <c r="P187" s="474"/>
      <c r="Q187" s="474"/>
      <c r="R187" s="474"/>
      <c r="S187" s="474"/>
      <c r="T187" s="474"/>
      <c r="U187" s="474"/>
      <c r="V187" s="474"/>
      <c r="W187" s="474"/>
      <c r="X187" s="474"/>
      <c r="Y187" s="474"/>
      <c r="Z187" s="474"/>
      <c r="AA187" s="474"/>
      <c r="AB187" s="474"/>
      <c r="AC187" s="474"/>
      <c r="AD187" s="474"/>
      <c r="AE187" s="474"/>
      <c r="AF187" s="474"/>
      <c r="AG187" s="474"/>
      <c r="AH187" s="474"/>
      <c r="AI187" s="474"/>
    </row>
    <row r="188" spans="1:35" s="475" customFormat="1">
      <c r="A188" s="329" t="s">
        <v>240</v>
      </c>
      <c r="B188" s="329" t="s">
        <v>12</v>
      </c>
      <c r="C188" s="330">
        <v>1</v>
      </c>
      <c r="D188" s="330" t="s">
        <v>2</v>
      </c>
      <c r="E188" s="329" t="s">
        <v>241</v>
      </c>
      <c r="F188" s="331" t="s">
        <v>238</v>
      </c>
      <c r="G188" s="479">
        <v>20000</v>
      </c>
      <c r="H188" s="380">
        <v>0.62009999999999998</v>
      </c>
      <c r="I188" s="332" t="s">
        <v>964</v>
      </c>
      <c r="J188" s="203"/>
      <c r="K188" s="665"/>
      <c r="L188" s="474"/>
      <c r="M188" s="474"/>
      <c r="N188" s="474"/>
      <c r="O188" s="474"/>
      <c r="P188" s="474"/>
      <c r="Q188" s="474"/>
      <c r="R188" s="474"/>
      <c r="S188" s="474"/>
      <c r="T188" s="474"/>
      <c r="U188" s="474"/>
      <c r="V188" s="474"/>
      <c r="W188" s="474"/>
      <c r="X188" s="474"/>
      <c r="Y188" s="474"/>
      <c r="Z188" s="474"/>
      <c r="AA188" s="474"/>
      <c r="AB188" s="474"/>
      <c r="AC188" s="474"/>
      <c r="AD188" s="474"/>
      <c r="AE188" s="474"/>
      <c r="AF188" s="474"/>
      <c r="AG188" s="474"/>
      <c r="AH188" s="474"/>
      <c r="AI188" s="474"/>
    </row>
    <row r="189" spans="1:35" s="475" customFormat="1">
      <c r="A189" s="329" t="s">
        <v>240</v>
      </c>
      <c r="B189" s="329" t="s">
        <v>12</v>
      </c>
      <c r="C189" s="330">
        <v>1</v>
      </c>
      <c r="D189" s="330" t="s">
        <v>2</v>
      </c>
      <c r="E189" s="329" t="s">
        <v>241</v>
      </c>
      <c r="F189" s="331" t="s">
        <v>238</v>
      </c>
      <c r="G189" s="479">
        <v>30000</v>
      </c>
      <c r="H189" s="380">
        <v>0.62009999999999998</v>
      </c>
      <c r="I189" s="332" t="s">
        <v>964</v>
      </c>
      <c r="J189" s="203"/>
      <c r="K189" s="665"/>
      <c r="L189" s="474"/>
      <c r="M189" s="474"/>
      <c r="N189" s="474"/>
      <c r="O189" s="474"/>
      <c r="P189" s="474"/>
      <c r="Q189" s="474"/>
      <c r="R189" s="474"/>
      <c r="S189" s="474"/>
      <c r="T189" s="474"/>
      <c r="U189" s="474"/>
      <c r="V189" s="474"/>
      <c r="W189" s="474"/>
      <c r="X189" s="474"/>
      <c r="Y189" s="474"/>
      <c r="Z189" s="474"/>
      <c r="AA189" s="474"/>
      <c r="AB189" s="474"/>
      <c r="AC189" s="474"/>
      <c r="AD189" s="474"/>
      <c r="AE189" s="474"/>
      <c r="AF189" s="474"/>
      <c r="AG189" s="474"/>
      <c r="AH189" s="474"/>
      <c r="AI189" s="474"/>
    </row>
    <row r="190" spans="1:35" s="475" customFormat="1">
      <c r="A190" s="329" t="s">
        <v>240</v>
      </c>
      <c r="B190" s="329" t="s">
        <v>12</v>
      </c>
      <c r="C190" s="330">
        <v>1</v>
      </c>
      <c r="D190" s="330" t="s">
        <v>2</v>
      </c>
      <c r="E190" s="329" t="s">
        <v>241</v>
      </c>
      <c r="F190" s="331" t="s">
        <v>238</v>
      </c>
      <c r="G190" s="479">
        <v>50000</v>
      </c>
      <c r="H190" s="380">
        <v>0.56159999999999999</v>
      </c>
      <c r="I190" s="332" t="s">
        <v>964</v>
      </c>
      <c r="J190" s="203"/>
      <c r="K190" s="665"/>
      <c r="L190" s="474"/>
      <c r="M190" s="474"/>
      <c r="N190" s="474"/>
      <c r="O190" s="474"/>
      <c r="P190" s="474"/>
      <c r="Q190" s="474"/>
      <c r="R190" s="474"/>
      <c r="S190" s="474"/>
      <c r="T190" s="474"/>
      <c r="U190" s="474"/>
      <c r="V190" s="474"/>
      <c r="W190" s="474"/>
      <c r="X190" s="474"/>
      <c r="Y190" s="474"/>
      <c r="Z190" s="474"/>
      <c r="AA190" s="474"/>
      <c r="AB190" s="474"/>
      <c r="AC190" s="474"/>
      <c r="AD190" s="474"/>
      <c r="AE190" s="474"/>
      <c r="AF190" s="474"/>
      <c r="AG190" s="474"/>
      <c r="AH190" s="474"/>
      <c r="AI190" s="474"/>
    </row>
    <row r="191" spans="1:35">
      <c r="A191" s="12" t="s">
        <v>997</v>
      </c>
      <c r="B191" s="12" t="s">
        <v>13</v>
      </c>
      <c r="C191" s="13">
        <v>1</v>
      </c>
      <c r="D191" s="13" t="s">
        <v>961</v>
      </c>
      <c r="E191" s="12" t="s">
        <v>998</v>
      </c>
      <c r="F191" s="267" t="s">
        <v>994</v>
      </c>
      <c r="G191" s="368">
        <v>0</v>
      </c>
      <c r="H191" s="381">
        <v>0.17549999999999999</v>
      </c>
      <c r="I191" s="55" t="s">
        <v>964</v>
      </c>
      <c r="J191" s="203"/>
      <c r="K191" s="665"/>
      <c r="L191" s="58"/>
      <c r="M191" s="203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</row>
    <row r="192" spans="1:35">
      <c r="A192" s="12" t="s">
        <v>997</v>
      </c>
      <c r="B192" s="12" t="s">
        <v>13</v>
      </c>
      <c r="C192" s="13">
        <v>1</v>
      </c>
      <c r="D192" s="13" t="s">
        <v>961</v>
      </c>
      <c r="E192" s="12" t="s">
        <v>998</v>
      </c>
      <c r="F192" s="267" t="s">
        <v>994</v>
      </c>
      <c r="G192" s="368">
        <v>5000</v>
      </c>
      <c r="H192" s="381">
        <v>0.17549999999999999</v>
      </c>
      <c r="I192" s="55" t="s">
        <v>964</v>
      </c>
      <c r="J192" s="203"/>
      <c r="K192" s="665"/>
      <c r="L192" s="58"/>
      <c r="M192" s="203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</row>
    <row r="193" spans="1:35">
      <c r="A193" s="12" t="s">
        <v>997</v>
      </c>
      <c r="B193" s="12" t="s">
        <v>13</v>
      </c>
      <c r="C193" s="13">
        <v>1</v>
      </c>
      <c r="D193" s="13" t="s">
        <v>961</v>
      </c>
      <c r="E193" s="12" t="s">
        <v>998</v>
      </c>
      <c r="F193" s="267" t="s">
        <v>994</v>
      </c>
      <c r="G193" s="368">
        <v>10000</v>
      </c>
      <c r="H193" s="381">
        <v>0.1404</v>
      </c>
      <c r="I193" s="55" t="s">
        <v>964</v>
      </c>
      <c r="J193" s="203"/>
      <c r="K193" s="665"/>
      <c r="L193" s="58"/>
      <c r="M193" s="203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</row>
    <row r="194" spans="1:35">
      <c r="A194" s="12" t="s">
        <v>997</v>
      </c>
      <c r="B194" s="12" t="s">
        <v>13</v>
      </c>
      <c r="C194" s="13">
        <v>1</v>
      </c>
      <c r="D194" s="13" t="s">
        <v>961</v>
      </c>
      <c r="E194" s="12" t="s">
        <v>998</v>
      </c>
      <c r="F194" s="267" t="s">
        <v>994</v>
      </c>
      <c r="G194" s="368">
        <v>15000</v>
      </c>
      <c r="H194" s="381">
        <v>0.12869999999999998</v>
      </c>
      <c r="I194" s="55" t="s">
        <v>964</v>
      </c>
      <c r="J194" s="203"/>
      <c r="K194" s="665"/>
      <c r="L194" s="58"/>
      <c r="M194" s="203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</row>
    <row r="195" spans="1:35">
      <c r="A195" s="12" t="s">
        <v>997</v>
      </c>
      <c r="B195" s="12" t="s">
        <v>13</v>
      </c>
      <c r="C195" s="13">
        <v>1</v>
      </c>
      <c r="D195" s="13" t="s">
        <v>961</v>
      </c>
      <c r="E195" s="12" t="s">
        <v>998</v>
      </c>
      <c r="F195" s="267" t="s">
        <v>994</v>
      </c>
      <c r="G195" s="368">
        <v>20000</v>
      </c>
      <c r="H195" s="381">
        <v>0.11699999999999999</v>
      </c>
      <c r="I195" s="55" t="s">
        <v>964</v>
      </c>
      <c r="J195" s="203"/>
      <c r="K195" s="665"/>
      <c r="L195" s="58"/>
      <c r="M195" s="203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</row>
    <row r="196" spans="1:35">
      <c r="A196" s="12" t="s">
        <v>997</v>
      </c>
      <c r="B196" s="12" t="s">
        <v>13</v>
      </c>
      <c r="C196" s="13">
        <v>1</v>
      </c>
      <c r="D196" s="13" t="s">
        <v>961</v>
      </c>
      <c r="E196" s="12" t="s">
        <v>998</v>
      </c>
      <c r="F196" s="267" t="s">
        <v>994</v>
      </c>
      <c r="G196" s="368">
        <v>30000</v>
      </c>
      <c r="H196" s="381">
        <v>0.10529999999999999</v>
      </c>
      <c r="I196" s="55" t="s">
        <v>964</v>
      </c>
      <c r="J196" s="203"/>
      <c r="K196" s="665"/>
      <c r="L196" s="58"/>
      <c r="M196" s="203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</row>
    <row r="197" spans="1:35">
      <c r="A197" s="12" t="s">
        <v>997</v>
      </c>
      <c r="B197" s="12" t="s">
        <v>13</v>
      </c>
      <c r="C197" s="13">
        <v>1</v>
      </c>
      <c r="D197" s="13" t="s">
        <v>961</v>
      </c>
      <c r="E197" s="12" t="s">
        <v>998</v>
      </c>
      <c r="F197" s="267" t="s">
        <v>994</v>
      </c>
      <c r="G197" s="368">
        <v>50000</v>
      </c>
      <c r="H197" s="381">
        <v>0.10529999999999999</v>
      </c>
      <c r="I197" s="55" t="s">
        <v>964</v>
      </c>
      <c r="J197" s="203"/>
      <c r="K197" s="665"/>
      <c r="L197" s="58"/>
      <c r="M197" s="203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</row>
    <row r="198" spans="1:35" s="462" customFormat="1">
      <c r="A198" s="468" t="s">
        <v>999</v>
      </c>
      <c r="B198" s="468" t="s">
        <v>14</v>
      </c>
      <c r="C198" s="469">
        <v>1</v>
      </c>
      <c r="D198" s="469" t="s">
        <v>961</v>
      </c>
      <c r="E198" s="468" t="s">
        <v>1000</v>
      </c>
      <c r="F198" s="470" t="s">
        <v>994</v>
      </c>
      <c r="G198" s="471">
        <v>0</v>
      </c>
      <c r="H198" s="472">
        <v>0.1638</v>
      </c>
      <c r="I198" s="332" t="s">
        <v>964</v>
      </c>
      <c r="J198" s="203"/>
      <c r="K198" s="665"/>
      <c r="L198" s="58"/>
      <c r="M198" s="203"/>
      <c r="N198" s="58"/>
      <c r="O198" s="58"/>
      <c r="P198" s="58"/>
      <c r="Q198" s="473"/>
      <c r="R198" s="473"/>
      <c r="S198" s="473"/>
      <c r="T198" s="473"/>
      <c r="U198" s="473"/>
      <c r="V198" s="473"/>
      <c r="W198" s="473"/>
      <c r="X198" s="473"/>
      <c r="Y198" s="473"/>
      <c r="Z198" s="473"/>
      <c r="AA198" s="473"/>
      <c r="AB198" s="473"/>
      <c r="AC198" s="473"/>
      <c r="AD198" s="473"/>
      <c r="AE198" s="473"/>
      <c r="AF198" s="473"/>
      <c r="AG198" s="473"/>
      <c r="AH198" s="473"/>
      <c r="AI198" s="473"/>
    </row>
    <row r="199" spans="1:35" s="462" customFormat="1">
      <c r="A199" s="468" t="s">
        <v>999</v>
      </c>
      <c r="B199" s="468" t="s">
        <v>14</v>
      </c>
      <c r="C199" s="469">
        <v>1</v>
      </c>
      <c r="D199" s="469" t="s">
        <v>961</v>
      </c>
      <c r="E199" s="468" t="s">
        <v>1000</v>
      </c>
      <c r="F199" s="470" t="s">
        <v>994</v>
      </c>
      <c r="G199" s="471">
        <v>5000</v>
      </c>
      <c r="H199" s="472">
        <v>0.1638</v>
      </c>
      <c r="I199" s="332" t="s">
        <v>964</v>
      </c>
      <c r="J199" s="203"/>
      <c r="K199" s="665"/>
      <c r="L199" s="58"/>
      <c r="M199" s="203"/>
      <c r="N199" s="58"/>
      <c r="O199" s="58"/>
      <c r="P199" s="58"/>
      <c r="Q199" s="473"/>
      <c r="R199" s="473"/>
      <c r="S199" s="473"/>
      <c r="T199" s="473"/>
      <c r="U199" s="473"/>
      <c r="V199" s="473"/>
      <c r="W199" s="473"/>
      <c r="X199" s="473"/>
      <c r="Y199" s="473"/>
      <c r="Z199" s="473"/>
      <c r="AA199" s="473"/>
      <c r="AB199" s="473"/>
      <c r="AC199" s="473"/>
      <c r="AD199" s="473"/>
      <c r="AE199" s="473"/>
      <c r="AF199" s="473"/>
      <c r="AG199" s="473"/>
      <c r="AH199" s="473"/>
      <c r="AI199" s="473"/>
    </row>
    <row r="200" spans="1:35" s="462" customFormat="1">
      <c r="A200" s="468" t="s">
        <v>999</v>
      </c>
      <c r="B200" s="468" t="s">
        <v>14</v>
      </c>
      <c r="C200" s="469">
        <v>1</v>
      </c>
      <c r="D200" s="469" t="s">
        <v>961</v>
      </c>
      <c r="E200" s="468" t="s">
        <v>1000</v>
      </c>
      <c r="F200" s="470" t="s">
        <v>994</v>
      </c>
      <c r="G200" s="471">
        <v>10000</v>
      </c>
      <c r="H200" s="472">
        <v>0.15209999999999999</v>
      </c>
      <c r="I200" s="332" t="s">
        <v>964</v>
      </c>
      <c r="J200" s="203"/>
      <c r="K200" s="665"/>
      <c r="L200" s="58"/>
      <c r="M200" s="203"/>
      <c r="N200" s="58"/>
      <c r="O200" s="58"/>
      <c r="P200" s="58"/>
      <c r="Q200" s="473"/>
      <c r="R200" s="473"/>
      <c r="S200" s="473"/>
      <c r="T200" s="473"/>
      <c r="U200" s="473"/>
      <c r="V200" s="473"/>
      <c r="W200" s="473"/>
      <c r="X200" s="473"/>
      <c r="Y200" s="473"/>
      <c r="Z200" s="473"/>
      <c r="AA200" s="473"/>
      <c r="AB200" s="473"/>
      <c r="AC200" s="473"/>
      <c r="AD200" s="473"/>
      <c r="AE200" s="473"/>
      <c r="AF200" s="473"/>
      <c r="AG200" s="473"/>
      <c r="AH200" s="473"/>
      <c r="AI200" s="473"/>
    </row>
    <row r="201" spans="1:35" s="462" customFormat="1">
      <c r="A201" s="468" t="s">
        <v>999</v>
      </c>
      <c r="B201" s="468" t="s">
        <v>14</v>
      </c>
      <c r="C201" s="469">
        <v>1</v>
      </c>
      <c r="D201" s="469" t="s">
        <v>961</v>
      </c>
      <c r="E201" s="468" t="s">
        <v>1000</v>
      </c>
      <c r="F201" s="470" t="s">
        <v>994</v>
      </c>
      <c r="G201" s="471">
        <v>15000</v>
      </c>
      <c r="H201" s="472">
        <v>0.1404</v>
      </c>
      <c r="I201" s="332" t="s">
        <v>964</v>
      </c>
      <c r="J201" s="203"/>
      <c r="K201" s="665"/>
      <c r="L201" s="58"/>
      <c r="M201" s="203"/>
      <c r="N201" s="58"/>
      <c r="O201" s="58"/>
      <c r="P201" s="58"/>
      <c r="Q201" s="473"/>
      <c r="R201" s="473"/>
      <c r="S201" s="473"/>
      <c r="T201" s="473"/>
      <c r="U201" s="473"/>
      <c r="V201" s="473"/>
      <c r="W201" s="473"/>
      <c r="X201" s="473"/>
      <c r="Y201" s="473"/>
      <c r="Z201" s="473"/>
      <c r="AA201" s="473"/>
      <c r="AB201" s="473"/>
      <c r="AC201" s="473"/>
      <c r="AD201" s="473"/>
      <c r="AE201" s="473"/>
      <c r="AF201" s="473"/>
      <c r="AG201" s="473"/>
      <c r="AH201" s="473"/>
      <c r="AI201" s="473"/>
    </row>
    <row r="202" spans="1:35" s="462" customFormat="1">
      <c r="A202" s="468" t="s">
        <v>999</v>
      </c>
      <c r="B202" s="468" t="s">
        <v>14</v>
      </c>
      <c r="C202" s="469">
        <v>1</v>
      </c>
      <c r="D202" s="469" t="s">
        <v>961</v>
      </c>
      <c r="E202" s="468" t="s">
        <v>1000</v>
      </c>
      <c r="F202" s="470" t="s">
        <v>994</v>
      </c>
      <c r="G202" s="471">
        <v>20000</v>
      </c>
      <c r="H202" s="472">
        <v>0.1404</v>
      </c>
      <c r="I202" s="332" t="s">
        <v>964</v>
      </c>
      <c r="J202" s="203"/>
      <c r="K202" s="665"/>
      <c r="L202" s="58"/>
      <c r="M202" s="203"/>
      <c r="N202" s="58"/>
      <c r="O202" s="58"/>
      <c r="P202" s="58"/>
      <c r="Q202" s="473"/>
      <c r="R202" s="473"/>
      <c r="S202" s="473"/>
      <c r="T202" s="473"/>
      <c r="U202" s="473"/>
      <c r="V202" s="473"/>
      <c r="W202" s="473"/>
      <c r="X202" s="473"/>
      <c r="Y202" s="473"/>
      <c r="Z202" s="473"/>
      <c r="AA202" s="473"/>
      <c r="AB202" s="473"/>
      <c r="AC202" s="473"/>
      <c r="AD202" s="473"/>
      <c r="AE202" s="473"/>
      <c r="AF202" s="473"/>
      <c r="AG202" s="473"/>
      <c r="AH202" s="473"/>
      <c r="AI202" s="473"/>
    </row>
    <row r="203" spans="1:35" s="462" customFormat="1">
      <c r="A203" s="468" t="s">
        <v>999</v>
      </c>
      <c r="B203" s="468" t="s">
        <v>14</v>
      </c>
      <c r="C203" s="469">
        <v>1</v>
      </c>
      <c r="D203" s="469" t="s">
        <v>961</v>
      </c>
      <c r="E203" s="468" t="s">
        <v>1000</v>
      </c>
      <c r="F203" s="470" t="s">
        <v>994</v>
      </c>
      <c r="G203" s="471">
        <v>30000</v>
      </c>
      <c r="H203" s="472">
        <v>0.1404</v>
      </c>
      <c r="I203" s="332" t="s">
        <v>964</v>
      </c>
      <c r="J203" s="203"/>
      <c r="K203" s="665"/>
      <c r="L203" s="58"/>
      <c r="M203" s="203"/>
      <c r="N203" s="58"/>
      <c r="O203" s="58"/>
      <c r="P203" s="58"/>
      <c r="Q203" s="473"/>
      <c r="R203" s="473"/>
      <c r="S203" s="473"/>
      <c r="T203" s="473"/>
      <c r="U203" s="473"/>
      <c r="V203" s="473"/>
      <c r="W203" s="473"/>
      <c r="X203" s="473"/>
      <c r="Y203" s="473"/>
      <c r="Z203" s="473"/>
      <c r="AA203" s="473"/>
      <c r="AB203" s="473"/>
      <c r="AC203" s="473"/>
      <c r="AD203" s="473"/>
      <c r="AE203" s="473"/>
      <c r="AF203" s="473"/>
      <c r="AG203" s="473"/>
      <c r="AH203" s="473"/>
      <c r="AI203" s="473"/>
    </row>
    <row r="204" spans="1:35" s="462" customFormat="1">
      <c r="A204" s="468" t="s">
        <v>999</v>
      </c>
      <c r="B204" s="468" t="s">
        <v>14</v>
      </c>
      <c r="C204" s="469">
        <v>1</v>
      </c>
      <c r="D204" s="469" t="s">
        <v>961</v>
      </c>
      <c r="E204" s="468" t="s">
        <v>1000</v>
      </c>
      <c r="F204" s="470" t="s">
        <v>994</v>
      </c>
      <c r="G204" s="471">
        <v>50000</v>
      </c>
      <c r="H204" s="472">
        <v>0.1404</v>
      </c>
      <c r="I204" s="332" t="s">
        <v>964</v>
      </c>
      <c r="J204" s="203"/>
      <c r="K204" s="665"/>
      <c r="L204" s="58"/>
      <c r="M204" s="203"/>
      <c r="N204" s="58"/>
      <c r="O204" s="58"/>
      <c r="P204" s="58"/>
      <c r="Q204" s="473"/>
      <c r="R204" s="473"/>
      <c r="S204" s="473"/>
      <c r="T204" s="473"/>
      <c r="U204" s="473"/>
      <c r="V204" s="473"/>
      <c r="W204" s="473"/>
      <c r="X204" s="473"/>
      <c r="Y204" s="473"/>
      <c r="Z204" s="473"/>
      <c r="AA204" s="473"/>
      <c r="AB204" s="473"/>
      <c r="AC204" s="473"/>
      <c r="AD204" s="473"/>
      <c r="AE204" s="473"/>
      <c r="AF204" s="473"/>
      <c r="AG204" s="473"/>
      <c r="AH204" s="473"/>
      <c r="AI204" s="473"/>
    </row>
    <row r="205" spans="1:35">
      <c r="A205" s="12" t="s">
        <v>971</v>
      </c>
      <c r="B205" s="12" t="s">
        <v>96</v>
      </c>
      <c r="C205" s="13">
        <v>1</v>
      </c>
      <c r="D205" s="13" t="s">
        <v>961</v>
      </c>
      <c r="E205" s="12" t="s">
        <v>1001</v>
      </c>
      <c r="F205" s="267" t="s">
        <v>994</v>
      </c>
      <c r="G205" s="368">
        <v>0</v>
      </c>
      <c r="H205" s="381">
        <v>2.8781999999999996</v>
      </c>
      <c r="I205" s="55" t="s">
        <v>964</v>
      </c>
      <c r="J205" s="203"/>
      <c r="K205" s="665"/>
      <c r="L205" s="58"/>
      <c r="M205" s="203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</row>
    <row r="206" spans="1:35">
      <c r="A206" s="12" t="s">
        <v>971</v>
      </c>
      <c r="B206" s="12" t="s">
        <v>96</v>
      </c>
      <c r="C206" s="13">
        <v>1</v>
      </c>
      <c r="D206" s="13" t="s">
        <v>961</v>
      </c>
      <c r="E206" s="12" t="s">
        <v>1001</v>
      </c>
      <c r="F206" s="267" t="s">
        <v>994</v>
      </c>
      <c r="G206" s="368">
        <v>5000</v>
      </c>
      <c r="H206" s="381">
        <v>2.8781999999999996</v>
      </c>
      <c r="I206" s="55" t="s">
        <v>964</v>
      </c>
      <c r="J206" s="203"/>
      <c r="K206" s="665"/>
      <c r="L206" s="58"/>
      <c r="M206" s="203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</row>
    <row r="207" spans="1:35">
      <c r="A207" s="12" t="s">
        <v>971</v>
      </c>
      <c r="B207" s="12" t="s">
        <v>96</v>
      </c>
      <c r="C207" s="13">
        <v>1</v>
      </c>
      <c r="D207" s="13" t="s">
        <v>961</v>
      </c>
      <c r="E207" s="12" t="s">
        <v>1001</v>
      </c>
      <c r="F207" s="267" t="s">
        <v>994</v>
      </c>
      <c r="G207" s="368">
        <v>10000</v>
      </c>
      <c r="H207" s="381">
        <v>2.2580999999999998</v>
      </c>
      <c r="I207" s="55" t="s">
        <v>964</v>
      </c>
      <c r="J207" s="203"/>
      <c r="K207" s="665"/>
      <c r="L207" s="58"/>
      <c r="M207" s="203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</row>
    <row r="208" spans="1:35">
      <c r="A208" s="12" t="s">
        <v>971</v>
      </c>
      <c r="B208" s="12" t="s">
        <v>96</v>
      </c>
      <c r="C208" s="13">
        <v>1</v>
      </c>
      <c r="D208" s="13" t="s">
        <v>961</v>
      </c>
      <c r="E208" s="12" t="s">
        <v>1001</v>
      </c>
      <c r="F208" s="267" t="s">
        <v>994</v>
      </c>
      <c r="G208" s="368">
        <v>20000</v>
      </c>
      <c r="H208" s="381">
        <v>2.0006999999999997</v>
      </c>
      <c r="I208" s="55" t="s">
        <v>964</v>
      </c>
      <c r="J208" s="203"/>
      <c r="K208" s="665"/>
      <c r="L208" s="58"/>
      <c r="M208" s="203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</row>
    <row r="209" spans="1:35">
      <c r="A209" s="12" t="s">
        <v>971</v>
      </c>
      <c r="B209" s="12" t="s">
        <v>96</v>
      </c>
      <c r="C209" s="13">
        <v>1</v>
      </c>
      <c r="D209" s="13" t="s">
        <v>961</v>
      </c>
      <c r="E209" s="12" t="s">
        <v>1001</v>
      </c>
      <c r="F209" s="267" t="s">
        <v>994</v>
      </c>
      <c r="G209" s="368">
        <v>30000</v>
      </c>
      <c r="H209" s="381">
        <v>1.8603000000000001</v>
      </c>
      <c r="I209" s="55" t="s">
        <v>964</v>
      </c>
      <c r="J209" s="203"/>
      <c r="K209" s="665"/>
      <c r="L209" s="58"/>
      <c r="M209" s="203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</row>
    <row r="210" spans="1:35">
      <c r="A210" s="12" t="s">
        <v>971</v>
      </c>
      <c r="B210" s="12" t="s">
        <v>96</v>
      </c>
      <c r="C210" s="13">
        <v>1</v>
      </c>
      <c r="D210" s="13" t="s">
        <v>961</v>
      </c>
      <c r="E210" s="12" t="s">
        <v>1001</v>
      </c>
      <c r="F210" s="267" t="s">
        <v>994</v>
      </c>
      <c r="G210" s="368">
        <v>50000</v>
      </c>
      <c r="H210" s="381">
        <v>1.8017999999999998</v>
      </c>
      <c r="I210" s="55" t="s">
        <v>964</v>
      </c>
      <c r="J210" s="203"/>
      <c r="K210" s="665"/>
      <c r="L210" s="58"/>
      <c r="M210" s="203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</row>
    <row r="211" spans="1:35">
      <c r="A211" s="12" t="s">
        <v>1002</v>
      </c>
      <c r="B211" s="12" t="s">
        <v>97</v>
      </c>
      <c r="C211" s="13">
        <v>1</v>
      </c>
      <c r="D211" s="13" t="s">
        <v>961</v>
      </c>
      <c r="E211" s="12" t="s">
        <v>1003</v>
      </c>
      <c r="F211" s="267" t="s">
        <v>994</v>
      </c>
      <c r="G211" s="368">
        <v>0</v>
      </c>
      <c r="H211" s="381">
        <v>2.0591999999999997</v>
      </c>
      <c r="I211" s="55" t="s">
        <v>964</v>
      </c>
      <c r="J211" s="203"/>
      <c r="K211" s="665"/>
      <c r="L211" s="58"/>
      <c r="M211" s="203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</row>
    <row r="212" spans="1:35">
      <c r="A212" s="12" t="s">
        <v>1002</v>
      </c>
      <c r="B212" s="12" t="s">
        <v>97</v>
      </c>
      <c r="C212" s="13">
        <v>1</v>
      </c>
      <c r="D212" s="13" t="s">
        <v>961</v>
      </c>
      <c r="E212" s="12" t="s">
        <v>1003</v>
      </c>
      <c r="F212" s="267" t="s">
        <v>994</v>
      </c>
      <c r="G212" s="368">
        <v>5000</v>
      </c>
      <c r="H212" s="381">
        <v>2.0591999999999997</v>
      </c>
      <c r="I212" s="55" t="s">
        <v>964</v>
      </c>
      <c r="J212" s="203"/>
      <c r="K212" s="665"/>
      <c r="L212" s="58"/>
      <c r="M212" s="203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</row>
    <row r="213" spans="1:35">
      <c r="A213" s="12" t="s">
        <v>1002</v>
      </c>
      <c r="B213" s="12" t="s">
        <v>97</v>
      </c>
      <c r="C213" s="13">
        <v>1</v>
      </c>
      <c r="D213" s="13" t="s">
        <v>961</v>
      </c>
      <c r="E213" s="12" t="s">
        <v>1003</v>
      </c>
      <c r="F213" s="267" t="s">
        <v>994</v>
      </c>
      <c r="G213" s="368">
        <v>10000</v>
      </c>
      <c r="H213" s="381">
        <v>1.3337999999999999</v>
      </c>
      <c r="I213" s="55" t="s">
        <v>964</v>
      </c>
      <c r="J213" s="203"/>
      <c r="K213" s="665"/>
      <c r="L213" s="58"/>
      <c r="M213" s="203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</row>
    <row r="214" spans="1:35">
      <c r="A214" s="12" t="s">
        <v>1002</v>
      </c>
      <c r="B214" s="12" t="s">
        <v>97</v>
      </c>
      <c r="C214" s="13">
        <v>1</v>
      </c>
      <c r="D214" s="13" t="s">
        <v>961</v>
      </c>
      <c r="E214" s="12" t="s">
        <v>1003</v>
      </c>
      <c r="F214" s="267" t="s">
        <v>994</v>
      </c>
      <c r="G214" s="368">
        <v>20000</v>
      </c>
      <c r="H214" s="381">
        <v>0.9827999999999999</v>
      </c>
      <c r="I214" s="55" t="s">
        <v>964</v>
      </c>
      <c r="J214" s="203"/>
      <c r="K214" s="665"/>
      <c r="L214" s="58"/>
      <c r="M214" s="203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</row>
    <row r="215" spans="1:35">
      <c r="A215" s="12" t="s">
        <v>1002</v>
      </c>
      <c r="B215" s="12" t="s">
        <v>97</v>
      </c>
      <c r="C215" s="13">
        <v>1</v>
      </c>
      <c r="D215" s="13" t="s">
        <v>961</v>
      </c>
      <c r="E215" s="12" t="s">
        <v>1003</v>
      </c>
      <c r="F215" s="267" t="s">
        <v>994</v>
      </c>
      <c r="G215" s="368">
        <v>30000</v>
      </c>
      <c r="H215" s="381">
        <v>0.84239999999999993</v>
      </c>
      <c r="I215" s="55" t="s">
        <v>964</v>
      </c>
      <c r="J215" s="203"/>
      <c r="K215" s="665"/>
      <c r="L215" s="58"/>
      <c r="M215" s="203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</row>
    <row r="216" spans="1:35">
      <c r="A216" s="12" t="s">
        <v>1002</v>
      </c>
      <c r="B216" s="12" t="s">
        <v>97</v>
      </c>
      <c r="C216" s="13">
        <v>1</v>
      </c>
      <c r="D216" s="13" t="s">
        <v>961</v>
      </c>
      <c r="E216" s="12" t="s">
        <v>1003</v>
      </c>
      <c r="F216" s="267" t="s">
        <v>994</v>
      </c>
      <c r="G216" s="368">
        <v>50000</v>
      </c>
      <c r="H216" s="381">
        <v>0.70199999999999996</v>
      </c>
      <c r="I216" s="55" t="s">
        <v>964</v>
      </c>
      <c r="J216" s="203"/>
      <c r="K216" s="665"/>
      <c r="L216" s="58"/>
      <c r="M216" s="203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</row>
    <row r="217" spans="1:35">
      <c r="A217" s="12" t="s">
        <v>1004</v>
      </c>
      <c r="B217" s="12" t="s">
        <v>104</v>
      </c>
      <c r="C217" s="13">
        <v>1</v>
      </c>
      <c r="D217" s="13" t="s">
        <v>961</v>
      </c>
      <c r="E217" s="12" t="s">
        <v>1005</v>
      </c>
      <c r="F217" s="267" t="s">
        <v>1006</v>
      </c>
      <c r="G217" s="368">
        <v>0</v>
      </c>
      <c r="H217" s="381">
        <v>1.8900179999999998</v>
      </c>
      <c r="I217" s="55" t="s">
        <v>964</v>
      </c>
      <c r="J217" s="203"/>
      <c r="K217" s="665"/>
      <c r="L217" s="58"/>
      <c r="M217" s="203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</row>
    <row r="218" spans="1:35">
      <c r="A218" s="12" t="s">
        <v>1007</v>
      </c>
      <c r="B218" s="12" t="s">
        <v>104</v>
      </c>
      <c r="C218" s="13">
        <v>1</v>
      </c>
      <c r="D218" s="13" t="s">
        <v>1008</v>
      </c>
      <c r="E218" s="12" t="s">
        <v>1009</v>
      </c>
      <c r="F218" s="267" t="s">
        <v>1006</v>
      </c>
      <c r="G218" s="368">
        <v>5000</v>
      </c>
      <c r="H218" s="381">
        <v>1.8900179999999998</v>
      </c>
      <c r="I218" s="55" t="s">
        <v>964</v>
      </c>
      <c r="J218" s="203"/>
      <c r="K218" s="665"/>
      <c r="L218" s="58"/>
      <c r="M218" s="203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</row>
    <row r="219" spans="1:35">
      <c r="A219" s="12" t="s">
        <v>1007</v>
      </c>
      <c r="B219" s="12" t="s">
        <v>104</v>
      </c>
      <c r="C219" s="13">
        <v>1</v>
      </c>
      <c r="D219" s="13" t="s">
        <v>1008</v>
      </c>
      <c r="E219" s="12" t="s">
        <v>1009</v>
      </c>
      <c r="F219" s="267" t="s">
        <v>1006</v>
      </c>
      <c r="G219" s="368">
        <v>10000</v>
      </c>
      <c r="H219" s="381">
        <v>1.5500159999999998</v>
      </c>
      <c r="I219" s="55" t="s">
        <v>964</v>
      </c>
      <c r="J219" s="203"/>
      <c r="K219" s="665"/>
      <c r="L219" s="58"/>
      <c r="M219" s="203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</row>
    <row r="220" spans="1:35">
      <c r="A220" s="12" t="s">
        <v>1007</v>
      </c>
      <c r="B220" s="12" t="s">
        <v>104</v>
      </c>
      <c r="C220" s="13">
        <v>1</v>
      </c>
      <c r="D220" s="13" t="s">
        <v>1008</v>
      </c>
      <c r="E220" s="12" t="s">
        <v>1009</v>
      </c>
      <c r="F220" s="267" t="s">
        <v>1006</v>
      </c>
      <c r="G220" s="368">
        <v>15000</v>
      </c>
      <c r="H220" s="381">
        <v>1.460043</v>
      </c>
      <c r="I220" s="55" t="s">
        <v>964</v>
      </c>
      <c r="J220" s="203"/>
      <c r="K220" s="665"/>
      <c r="L220" s="58"/>
      <c r="M220" s="203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</row>
    <row r="221" spans="1:35">
      <c r="A221" s="12" t="s">
        <v>1007</v>
      </c>
      <c r="B221" s="12" t="s">
        <v>104</v>
      </c>
      <c r="C221" s="13">
        <v>1</v>
      </c>
      <c r="D221" s="13" t="s">
        <v>1008</v>
      </c>
      <c r="E221" s="12" t="s">
        <v>1009</v>
      </c>
      <c r="F221" s="267" t="s">
        <v>1006</v>
      </c>
      <c r="G221" s="368">
        <v>20000</v>
      </c>
      <c r="H221" s="381">
        <v>1.4000219999999999</v>
      </c>
      <c r="I221" s="55" t="s">
        <v>964</v>
      </c>
      <c r="J221" s="203"/>
      <c r="K221" s="665"/>
      <c r="L221" s="58"/>
      <c r="M221" s="203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</row>
    <row r="222" spans="1:35">
      <c r="A222" s="12" t="s">
        <v>1007</v>
      </c>
      <c r="B222" s="12" t="s">
        <v>104</v>
      </c>
      <c r="C222" s="13">
        <v>1</v>
      </c>
      <c r="D222" s="13" t="s">
        <v>1008</v>
      </c>
      <c r="E222" s="12" t="s">
        <v>1009</v>
      </c>
      <c r="F222" s="267" t="s">
        <v>1006</v>
      </c>
      <c r="G222" s="368">
        <v>30000</v>
      </c>
      <c r="H222" s="381">
        <v>1.2799800000000001</v>
      </c>
      <c r="I222" s="55" t="s">
        <v>964</v>
      </c>
      <c r="J222" s="203"/>
      <c r="K222" s="665"/>
      <c r="L222" s="58"/>
      <c r="M222" s="203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</row>
    <row r="223" spans="1:35">
      <c r="A223" s="12" t="s">
        <v>1007</v>
      </c>
      <c r="B223" s="12" t="s">
        <v>104</v>
      </c>
      <c r="C223" s="13">
        <v>1</v>
      </c>
      <c r="D223" s="13" t="s">
        <v>1008</v>
      </c>
      <c r="E223" s="12" t="s">
        <v>1009</v>
      </c>
      <c r="F223" s="267" t="s">
        <v>1006</v>
      </c>
      <c r="G223" s="368">
        <v>50000</v>
      </c>
      <c r="H223" s="381">
        <v>1.2599729999999998</v>
      </c>
      <c r="I223" s="55" t="s">
        <v>964</v>
      </c>
      <c r="J223" s="203"/>
      <c r="K223" s="665"/>
      <c r="L223" s="58"/>
      <c r="M223" s="203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</row>
    <row r="224" spans="1:35">
      <c r="A224" s="12" t="s">
        <v>1010</v>
      </c>
      <c r="B224" s="12" t="s">
        <v>105</v>
      </c>
      <c r="C224" s="13">
        <v>1</v>
      </c>
      <c r="D224" s="13" t="s">
        <v>1008</v>
      </c>
      <c r="E224" s="12" t="s">
        <v>1011</v>
      </c>
      <c r="F224" s="267" t="s">
        <v>1006</v>
      </c>
      <c r="G224" s="368">
        <v>0</v>
      </c>
      <c r="H224" s="381">
        <v>2.2931999999999997</v>
      </c>
      <c r="I224" s="55" t="s">
        <v>964</v>
      </c>
      <c r="J224" s="203"/>
      <c r="K224" s="665"/>
      <c r="L224" s="58"/>
      <c r="M224" s="203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</row>
    <row r="225" spans="1:35">
      <c r="A225" s="12" t="s">
        <v>1010</v>
      </c>
      <c r="B225" s="12" t="s">
        <v>105</v>
      </c>
      <c r="C225" s="13">
        <v>1</v>
      </c>
      <c r="D225" s="13" t="s">
        <v>1008</v>
      </c>
      <c r="E225" s="12" t="s">
        <v>1011</v>
      </c>
      <c r="F225" s="267" t="s">
        <v>1006</v>
      </c>
      <c r="G225" s="368">
        <v>5000</v>
      </c>
      <c r="H225" s="381">
        <v>2.2931999999999997</v>
      </c>
      <c r="I225" s="55" t="s">
        <v>964</v>
      </c>
      <c r="J225" s="203"/>
      <c r="K225" s="665"/>
      <c r="L225" s="58"/>
      <c r="M225" s="203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</row>
    <row r="226" spans="1:35">
      <c r="A226" s="12" t="s">
        <v>1010</v>
      </c>
      <c r="B226" s="12" t="s">
        <v>105</v>
      </c>
      <c r="C226" s="13">
        <v>1</v>
      </c>
      <c r="D226" s="13" t="s">
        <v>1008</v>
      </c>
      <c r="E226" s="12" t="s">
        <v>1011</v>
      </c>
      <c r="F226" s="267" t="s">
        <v>1006</v>
      </c>
      <c r="G226" s="368">
        <v>10000</v>
      </c>
      <c r="H226" s="381">
        <v>1.9772999999999998</v>
      </c>
      <c r="I226" s="55" t="s">
        <v>964</v>
      </c>
      <c r="J226" s="203"/>
      <c r="K226" s="665"/>
      <c r="L226" s="58"/>
      <c r="M226" s="203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</row>
    <row r="227" spans="1:35">
      <c r="A227" s="12" t="s">
        <v>1010</v>
      </c>
      <c r="B227" s="12" t="s">
        <v>105</v>
      </c>
      <c r="C227" s="13">
        <v>1</v>
      </c>
      <c r="D227" s="13" t="s">
        <v>1008</v>
      </c>
      <c r="E227" s="12" t="s">
        <v>1011</v>
      </c>
      <c r="F227" s="267" t="s">
        <v>1006</v>
      </c>
      <c r="G227" s="368">
        <v>20000</v>
      </c>
      <c r="H227" s="381">
        <v>1.8017999999999998</v>
      </c>
      <c r="I227" s="55" t="s">
        <v>964</v>
      </c>
      <c r="J227" s="203"/>
      <c r="K227" s="665"/>
      <c r="L227" s="58"/>
      <c r="M227" s="203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</row>
    <row r="228" spans="1:35">
      <c r="A228" s="12" t="s">
        <v>1010</v>
      </c>
      <c r="B228" s="12" t="s">
        <v>105</v>
      </c>
      <c r="C228" s="13">
        <v>1</v>
      </c>
      <c r="D228" s="13" t="s">
        <v>1008</v>
      </c>
      <c r="E228" s="12" t="s">
        <v>1011</v>
      </c>
      <c r="F228" s="267" t="s">
        <v>1006</v>
      </c>
      <c r="G228" s="368">
        <v>30000</v>
      </c>
      <c r="H228" s="381">
        <v>1.7666999999999999</v>
      </c>
      <c r="I228" s="55" t="s">
        <v>964</v>
      </c>
      <c r="J228" s="203"/>
      <c r="K228" s="665"/>
      <c r="L228" s="58"/>
      <c r="M228" s="203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</row>
    <row r="229" spans="1:35">
      <c r="A229" s="12" t="s">
        <v>1010</v>
      </c>
      <c r="B229" s="12" t="s">
        <v>105</v>
      </c>
      <c r="C229" s="13">
        <v>1</v>
      </c>
      <c r="D229" s="13" t="s">
        <v>1008</v>
      </c>
      <c r="E229" s="12" t="s">
        <v>1011</v>
      </c>
      <c r="F229" s="267" t="s">
        <v>1006</v>
      </c>
      <c r="G229" s="368">
        <v>50000</v>
      </c>
      <c r="H229" s="381">
        <v>1.7549999999999999</v>
      </c>
      <c r="I229" s="55" t="s">
        <v>964</v>
      </c>
      <c r="J229" s="203"/>
      <c r="K229" s="665"/>
      <c r="L229" s="58"/>
      <c r="M229" s="203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</row>
    <row r="230" spans="1:35">
      <c r="A230" s="12" t="s">
        <v>1012</v>
      </c>
      <c r="B230" s="12" t="s">
        <v>392</v>
      </c>
      <c r="C230" s="13">
        <v>1</v>
      </c>
      <c r="D230" s="13" t="s">
        <v>1008</v>
      </c>
      <c r="E230" s="12" t="s">
        <v>1013</v>
      </c>
      <c r="F230" s="267" t="s">
        <v>1006</v>
      </c>
      <c r="G230" s="368">
        <v>0</v>
      </c>
      <c r="H230" s="381">
        <v>1.539954</v>
      </c>
      <c r="I230" s="55" t="s">
        <v>964</v>
      </c>
      <c r="J230" s="203"/>
      <c r="K230" s="665"/>
      <c r="L230" s="58"/>
      <c r="M230" s="203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</row>
    <row r="231" spans="1:35">
      <c r="A231" s="12" t="s">
        <v>1012</v>
      </c>
      <c r="B231" s="12" t="s">
        <v>392</v>
      </c>
      <c r="C231" s="13">
        <v>1</v>
      </c>
      <c r="D231" s="13" t="s">
        <v>1008</v>
      </c>
      <c r="E231" s="12" t="s">
        <v>1013</v>
      </c>
      <c r="F231" s="267" t="s">
        <v>1006</v>
      </c>
      <c r="G231" s="368">
        <v>5000</v>
      </c>
      <c r="H231" s="381">
        <v>1.539954</v>
      </c>
      <c r="I231" s="55" t="s">
        <v>964</v>
      </c>
      <c r="J231" s="203"/>
      <c r="K231" s="665"/>
      <c r="L231" s="58"/>
      <c r="M231" s="203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</row>
    <row r="232" spans="1:35">
      <c r="A232" s="12" t="s">
        <v>1012</v>
      </c>
      <c r="B232" s="12" t="s">
        <v>392</v>
      </c>
      <c r="C232" s="13">
        <v>1</v>
      </c>
      <c r="D232" s="13" t="s">
        <v>1008</v>
      </c>
      <c r="E232" s="12" t="s">
        <v>1013</v>
      </c>
      <c r="F232" s="267" t="s">
        <v>1006</v>
      </c>
      <c r="G232" s="368">
        <v>10000</v>
      </c>
      <c r="H232" s="381">
        <v>1.2100139999999999</v>
      </c>
      <c r="I232" s="55" t="s">
        <v>964</v>
      </c>
      <c r="J232" s="203"/>
      <c r="K232" s="665"/>
      <c r="L232" s="58"/>
      <c r="M232" s="203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</row>
    <row r="233" spans="1:35">
      <c r="A233" s="12" t="s">
        <v>1012</v>
      </c>
      <c r="B233" s="12" t="s">
        <v>392</v>
      </c>
      <c r="C233" s="13">
        <v>1</v>
      </c>
      <c r="D233" s="13" t="s">
        <v>1008</v>
      </c>
      <c r="E233" s="12" t="s">
        <v>1013</v>
      </c>
      <c r="F233" s="267" t="s">
        <v>1006</v>
      </c>
      <c r="G233" s="368">
        <v>15000</v>
      </c>
      <c r="H233" s="381">
        <v>1.1299859999999999</v>
      </c>
      <c r="I233" s="55" t="s">
        <v>964</v>
      </c>
      <c r="J233" s="203"/>
      <c r="K233" s="665"/>
      <c r="L233" s="58"/>
      <c r="M233" s="203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</row>
    <row r="234" spans="1:35">
      <c r="A234" s="12" t="s">
        <v>1012</v>
      </c>
      <c r="B234" s="12" t="s">
        <v>392</v>
      </c>
      <c r="C234" s="13">
        <v>1</v>
      </c>
      <c r="D234" s="13" t="s">
        <v>1008</v>
      </c>
      <c r="E234" s="12" t="s">
        <v>1013</v>
      </c>
      <c r="F234" s="267" t="s">
        <v>1006</v>
      </c>
      <c r="G234" s="368">
        <v>20000</v>
      </c>
      <c r="H234" s="381">
        <v>1.0699649999999998</v>
      </c>
      <c r="I234" s="55" t="s">
        <v>964</v>
      </c>
      <c r="J234" s="203"/>
      <c r="K234" s="665"/>
      <c r="L234" s="58"/>
      <c r="M234" s="203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</row>
    <row r="235" spans="1:35">
      <c r="A235" s="12" t="s">
        <v>1012</v>
      </c>
      <c r="B235" s="12" t="s">
        <v>392</v>
      </c>
      <c r="C235" s="13">
        <v>1</v>
      </c>
      <c r="D235" s="13" t="s">
        <v>1008</v>
      </c>
      <c r="E235" s="12" t="s">
        <v>1013</v>
      </c>
      <c r="F235" s="267" t="s">
        <v>1006</v>
      </c>
      <c r="G235" s="368">
        <v>30000</v>
      </c>
      <c r="H235" s="381">
        <v>1.009944</v>
      </c>
      <c r="I235" s="55" t="s">
        <v>964</v>
      </c>
      <c r="J235" s="203"/>
      <c r="K235" s="665"/>
      <c r="L235" s="58"/>
      <c r="M235" s="203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</row>
    <row r="236" spans="1:35">
      <c r="A236" s="12" t="s">
        <v>1012</v>
      </c>
      <c r="B236" s="12" t="s">
        <v>392</v>
      </c>
      <c r="C236" s="13">
        <v>1</v>
      </c>
      <c r="D236" s="13" t="s">
        <v>1008</v>
      </c>
      <c r="E236" s="12" t="s">
        <v>1013</v>
      </c>
      <c r="F236" s="267" t="s">
        <v>1006</v>
      </c>
      <c r="G236" s="368">
        <v>50000</v>
      </c>
      <c r="H236" s="381">
        <v>0.99005399999999999</v>
      </c>
      <c r="I236" s="55" t="s">
        <v>964</v>
      </c>
      <c r="J236" s="203"/>
      <c r="K236" s="665"/>
      <c r="L236" s="58"/>
      <c r="M236" s="203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</row>
    <row r="237" spans="1:35" s="475" customFormat="1">
      <c r="A237" s="329" t="s">
        <v>377</v>
      </c>
      <c r="B237" s="329" t="s">
        <v>375</v>
      </c>
      <c r="C237" s="330">
        <v>1</v>
      </c>
      <c r="D237" s="330" t="s">
        <v>2</v>
      </c>
      <c r="E237" s="329" t="s">
        <v>618</v>
      </c>
      <c r="F237" s="331" t="s">
        <v>238</v>
      </c>
      <c r="G237" s="479">
        <v>0</v>
      </c>
      <c r="H237" s="628">
        <v>3.9662999999999999</v>
      </c>
      <c r="I237" s="332" t="s">
        <v>964</v>
      </c>
      <c r="J237" s="203"/>
      <c r="K237" s="665"/>
      <c r="L237" s="474"/>
      <c r="M237" s="474"/>
      <c r="N237" s="474"/>
      <c r="O237" s="474"/>
      <c r="P237" s="474"/>
      <c r="Q237" s="474"/>
      <c r="R237" s="474"/>
      <c r="S237" s="474"/>
      <c r="T237" s="474"/>
      <c r="U237" s="474"/>
      <c r="V237" s="474"/>
      <c r="W237" s="474"/>
      <c r="X237" s="474"/>
      <c r="Y237" s="474"/>
      <c r="Z237" s="474"/>
      <c r="AA237" s="474"/>
      <c r="AB237" s="474"/>
      <c r="AC237" s="474"/>
      <c r="AD237" s="474"/>
      <c r="AE237" s="474"/>
      <c r="AF237" s="474"/>
      <c r="AG237" s="474"/>
      <c r="AH237" s="474"/>
      <c r="AI237" s="474"/>
    </row>
    <row r="238" spans="1:35" s="475" customFormat="1">
      <c r="A238" s="329" t="s">
        <v>377</v>
      </c>
      <c r="B238" s="329" t="s">
        <v>375</v>
      </c>
      <c r="C238" s="330">
        <v>1</v>
      </c>
      <c r="D238" s="330" t="s">
        <v>2</v>
      </c>
      <c r="E238" s="329" t="s">
        <v>618</v>
      </c>
      <c r="F238" s="331" t="s">
        <v>238</v>
      </c>
      <c r="G238" s="479">
        <v>5000</v>
      </c>
      <c r="H238" s="628">
        <v>3.9662999999999999</v>
      </c>
      <c r="I238" s="332" t="s">
        <v>964</v>
      </c>
      <c r="J238" s="203"/>
      <c r="K238" s="665"/>
      <c r="L238" s="474"/>
      <c r="M238" s="474"/>
      <c r="N238" s="474"/>
      <c r="O238" s="474"/>
      <c r="P238" s="474"/>
      <c r="Q238" s="474"/>
      <c r="R238" s="474"/>
      <c r="S238" s="474"/>
      <c r="T238" s="474"/>
      <c r="U238" s="474"/>
      <c r="V238" s="474"/>
      <c r="W238" s="474"/>
      <c r="X238" s="474"/>
      <c r="Y238" s="474"/>
      <c r="Z238" s="474"/>
      <c r="AA238" s="474"/>
      <c r="AB238" s="474"/>
      <c r="AC238" s="474"/>
      <c r="AD238" s="474"/>
      <c r="AE238" s="474"/>
      <c r="AF238" s="474"/>
      <c r="AG238" s="474"/>
      <c r="AH238" s="474"/>
      <c r="AI238" s="474"/>
    </row>
    <row r="239" spans="1:35" s="475" customFormat="1">
      <c r="A239" s="329" t="s">
        <v>377</v>
      </c>
      <c r="B239" s="329" t="s">
        <v>375</v>
      </c>
      <c r="C239" s="330">
        <v>1</v>
      </c>
      <c r="D239" s="330" t="s">
        <v>2</v>
      </c>
      <c r="E239" s="329" t="s">
        <v>618</v>
      </c>
      <c r="F239" s="331" t="s">
        <v>238</v>
      </c>
      <c r="G239" s="479">
        <v>10000</v>
      </c>
      <c r="H239" s="628">
        <v>3.3227999999999995</v>
      </c>
      <c r="I239" s="332" t="s">
        <v>964</v>
      </c>
      <c r="J239" s="203"/>
      <c r="K239" s="665"/>
      <c r="L239" s="474"/>
      <c r="M239" s="474"/>
      <c r="N239" s="474"/>
      <c r="O239" s="474"/>
      <c r="P239" s="474"/>
      <c r="Q239" s="474"/>
      <c r="R239" s="474"/>
      <c r="S239" s="474"/>
      <c r="T239" s="474"/>
      <c r="U239" s="474"/>
      <c r="V239" s="474"/>
      <c r="W239" s="474"/>
      <c r="X239" s="474"/>
      <c r="Y239" s="474"/>
      <c r="Z239" s="474"/>
      <c r="AA239" s="474"/>
      <c r="AB239" s="474"/>
      <c r="AC239" s="474"/>
      <c r="AD239" s="474"/>
      <c r="AE239" s="474"/>
      <c r="AF239" s="474"/>
      <c r="AG239" s="474"/>
      <c r="AH239" s="474"/>
      <c r="AI239" s="474"/>
    </row>
    <row r="240" spans="1:35" s="475" customFormat="1">
      <c r="A240" s="329" t="s">
        <v>377</v>
      </c>
      <c r="B240" s="329" t="s">
        <v>375</v>
      </c>
      <c r="C240" s="330">
        <v>1</v>
      </c>
      <c r="D240" s="330" t="s">
        <v>2</v>
      </c>
      <c r="E240" s="329" t="s">
        <v>618</v>
      </c>
      <c r="F240" s="331" t="s">
        <v>238</v>
      </c>
      <c r="G240" s="479">
        <v>20000</v>
      </c>
      <c r="H240" s="628">
        <v>2.9718</v>
      </c>
      <c r="I240" s="332" t="s">
        <v>964</v>
      </c>
      <c r="J240" s="203"/>
      <c r="K240" s="665"/>
      <c r="L240" s="474"/>
      <c r="M240" s="474"/>
      <c r="N240" s="474"/>
      <c r="O240" s="474"/>
      <c r="P240" s="474"/>
      <c r="Q240" s="474"/>
      <c r="R240" s="474"/>
      <c r="S240" s="474"/>
      <c r="T240" s="474"/>
      <c r="U240" s="474"/>
      <c r="V240" s="474"/>
      <c r="W240" s="474"/>
      <c r="X240" s="474"/>
      <c r="Y240" s="474"/>
      <c r="Z240" s="474"/>
      <c r="AA240" s="474"/>
      <c r="AB240" s="474"/>
      <c r="AC240" s="474"/>
      <c r="AD240" s="474"/>
      <c r="AE240" s="474"/>
      <c r="AF240" s="474"/>
      <c r="AG240" s="474"/>
      <c r="AH240" s="474"/>
      <c r="AI240" s="474"/>
    </row>
    <row r="241" spans="1:35" s="475" customFormat="1">
      <c r="A241" s="329" t="s">
        <v>377</v>
      </c>
      <c r="B241" s="329" t="s">
        <v>375</v>
      </c>
      <c r="C241" s="330">
        <v>1</v>
      </c>
      <c r="D241" s="330" t="s">
        <v>2</v>
      </c>
      <c r="E241" s="329" t="s">
        <v>618</v>
      </c>
      <c r="F241" s="331" t="s">
        <v>238</v>
      </c>
      <c r="G241" s="479">
        <v>30000</v>
      </c>
      <c r="H241" s="628">
        <v>2.9366999999999996</v>
      </c>
      <c r="I241" s="332" t="s">
        <v>964</v>
      </c>
      <c r="J241" s="203"/>
      <c r="K241" s="665"/>
      <c r="L241" s="474"/>
      <c r="M241" s="474"/>
      <c r="N241" s="474"/>
      <c r="O241" s="474"/>
      <c r="P241" s="474"/>
      <c r="Q241" s="474"/>
      <c r="R241" s="474"/>
      <c r="S241" s="474"/>
      <c r="T241" s="474"/>
      <c r="U241" s="474"/>
      <c r="V241" s="474"/>
      <c r="W241" s="474"/>
      <c r="X241" s="474"/>
      <c r="Y241" s="474"/>
      <c r="Z241" s="474"/>
      <c r="AA241" s="474"/>
      <c r="AB241" s="474"/>
      <c r="AC241" s="474"/>
      <c r="AD241" s="474"/>
      <c r="AE241" s="474"/>
      <c r="AF241" s="474"/>
      <c r="AG241" s="474"/>
      <c r="AH241" s="474"/>
      <c r="AI241" s="474"/>
    </row>
    <row r="242" spans="1:35" s="475" customFormat="1">
      <c r="A242" s="329" t="s">
        <v>377</v>
      </c>
      <c r="B242" s="329" t="s">
        <v>375</v>
      </c>
      <c r="C242" s="330">
        <v>1</v>
      </c>
      <c r="D242" s="330" t="s">
        <v>2</v>
      </c>
      <c r="E242" s="329" t="s">
        <v>618</v>
      </c>
      <c r="F242" s="331" t="s">
        <v>238</v>
      </c>
      <c r="G242" s="479">
        <v>50000</v>
      </c>
      <c r="H242" s="628">
        <v>2.8079999999999998</v>
      </c>
      <c r="I242" s="332" t="s">
        <v>964</v>
      </c>
      <c r="J242" s="203"/>
      <c r="K242" s="665"/>
      <c r="L242" s="474"/>
      <c r="M242" s="474"/>
      <c r="N242" s="474"/>
      <c r="O242" s="474"/>
      <c r="P242" s="474"/>
      <c r="Q242" s="474"/>
      <c r="R242" s="474"/>
      <c r="S242" s="474"/>
      <c r="T242" s="474"/>
      <c r="U242" s="474"/>
      <c r="V242" s="474"/>
      <c r="W242" s="474"/>
      <c r="X242" s="474"/>
      <c r="Y242" s="474"/>
      <c r="Z242" s="474"/>
      <c r="AA242" s="474"/>
      <c r="AB242" s="474"/>
      <c r="AC242" s="474"/>
      <c r="AD242" s="474"/>
      <c r="AE242" s="474"/>
      <c r="AF242" s="474"/>
      <c r="AG242" s="474"/>
      <c r="AH242" s="474"/>
      <c r="AI242" s="474"/>
    </row>
    <row r="243" spans="1:35">
      <c r="A243" s="12" t="s">
        <v>1014</v>
      </c>
      <c r="B243" s="12" t="s">
        <v>376</v>
      </c>
      <c r="C243" s="13">
        <v>1</v>
      </c>
      <c r="D243" s="13" t="s">
        <v>1008</v>
      </c>
      <c r="E243" s="12" t="s">
        <v>1015</v>
      </c>
      <c r="F243" s="267" t="s">
        <v>1006</v>
      </c>
      <c r="G243" s="368">
        <v>0</v>
      </c>
      <c r="H243" s="381">
        <v>0.51994799999999997</v>
      </c>
      <c r="I243" s="55" t="s">
        <v>1016</v>
      </c>
      <c r="J243" s="203"/>
      <c r="K243" s="58"/>
      <c r="L243" s="58"/>
      <c r="M243" s="203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</row>
    <row r="244" spans="1:35">
      <c r="A244" s="12" t="s">
        <v>1014</v>
      </c>
      <c r="B244" s="12" t="s">
        <v>376</v>
      </c>
      <c r="C244" s="13">
        <v>1</v>
      </c>
      <c r="D244" s="13" t="s">
        <v>1008</v>
      </c>
      <c r="E244" s="12" t="s">
        <v>1015</v>
      </c>
      <c r="F244" s="267" t="s">
        <v>1006</v>
      </c>
      <c r="G244" s="368">
        <v>5000</v>
      </c>
      <c r="H244" s="381">
        <v>0.51994799999999997</v>
      </c>
      <c r="I244" s="55" t="s">
        <v>964</v>
      </c>
      <c r="J244" s="203"/>
      <c r="K244" s="665"/>
      <c r="L244" s="58"/>
      <c r="M244" s="203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</row>
    <row r="245" spans="1:35">
      <c r="A245" s="12" t="s">
        <v>1014</v>
      </c>
      <c r="B245" s="12" t="s">
        <v>376</v>
      </c>
      <c r="C245" s="13">
        <v>1</v>
      </c>
      <c r="D245" s="13" t="s">
        <v>1008</v>
      </c>
      <c r="E245" s="12" t="s">
        <v>1015</v>
      </c>
      <c r="F245" s="267" t="s">
        <v>1006</v>
      </c>
      <c r="G245" s="368">
        <v>10000</v>
      </c>
      <c r="H245" s="381">
        <v>0.34000200000000003</v>
      </c>
      <c r="I245" s="55" t="s">
        <v>964</v>
      </c>
      <c r="J245" s="203"/>
      <c r="K245" s="665"/>
      <c r="L245" s="58"/>
      <c r="M245" s="203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</row>
    <row r="246" spans="1:35">
      <c r="A246" s="12" t="s">
        <v>1014</v>
      </c>
      <c r="B246" s="12" t="s">
        <v>376</v>
      </c>
      <c r="C246" s="13">
        <v>1</v>
      </c>
      <c r="D246" s="13" t="s">
        <v>1008</v>
      </c>
      <c r="E246" s="12" t="s">
        <v>1015</v>
      </c>
      <c r="F246" s="267" t="s">
        <v>1006</v>
      </c>
      <c r="G246" s="368">
        <v>30000</v>
      </c>
      <c r="H246" s="381">
        <v>0.23002199999999998</v>
      </c>
      <c r="I246" s="55" t="s">
        <v>964</v>
      </c>
      <c r="J246" s="203"/>
      <c r="K246" s="665"/>
      <c r="L246" s="58"/>
      <c r="M246" s="203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</row>
    <row r="247" spans="1:35">
      <c r="A247" s="12" t="s">
        <v>1014</v>
      </c>
      <c r="B247" s="12" t="s">
        <v>376</v>
      </c>
      <c r="C247" s="13">
        <v>1</v>
      </c>
      <c r="D247" s="13" t="s">
        <v>1008</v>
      </c>
      <c r="E247" s="12" t="s">
        <v>1015</v>
      </c>
      <c r="F247" s="267" t="s">
        <v>1006</v>
      </c>
      <c r="G247" s="368">
        <v>50000</v>
      </c>
      <c r="H247" s="381">
        <v>0.21995999999999999</v>
      </c>
      <c r="I247" s="55" t="s">
        <v>964</v>
      </c>
      <c r="J247" s="203"/>
      <c r="K247" s="665"/>
      <c r="L247" s="58"/>
      <c r="M247" s="203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</row>
    <row r="248" spans="1:35">
      <c r="A248" s="12" t="s">
        <v>1014</v>
      </c>
      <c r="B248" s="12" t="s">
        <v>376</v>
      </c>
      <c r="C248" s="13">
        <v>1</v>
      </c>
      <c r="D248" s="13" t="s">
        <v>1008</v>
      </c>
      <c r="E248" s="12" t="s">
        <v>1015</v>
      </c>
      <c r="F248" s="267" t="s">
        <v>1006</v>
      </c>
      <c r="G248" s="368">
        <v>100000</v>
      </c>
      <c r="H248" s="381">
        <v>0.19995299999999999</v>
      </c>
      <c r="I248" s="55" t="s">
        <v>964</v>
      </c>
      <c r="J248" s="203"/>
      <c r="K248" s="665"/>
      <c r="L248" s="58"/>
      <c r="M248" s="203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</row>
    <row r="249" spans="1:35" s="475" customFormat="1">
      <c r="A249" s="329" t="s">
        <v>401</v>
      </c>
      <c r="B249" s="329" t="s">
        <v>395</v>
      </c>
      <c r="C249" s="330">
        <v>1</v>
      </c>
      <c r="D249" s="330" t="s">
        <v>2</v>
      </c>
      <c r="E249" s="329" t="s">
        <v>619</v>
      </c>
      <c r="F249" s="331" t="s">
        <v>238</v>
      </c>
      <c r="G249" s="479">
        <v>0</v>
      </c>
      <c r="H249" s="380">
        <v>2.0825999999999998</v>
      </c>
      <c r="I249" s="332" t="s">
        <v>964</v>
      </c>
      <c r="J249" s="203"/>
      <c r="K249" s="665"/>
      <c r="L249" s="474"/>
      <c r="M249" s="474"/>
      <c r="N249" s="474"/>
      <c r="O249" s="474"/>
      <c r="P249" s="474"/>
      <c r="Q249" s="474"/>
      <c r="R249" s="474"/>
      <c r="S249" s="474"/>
      <c r="T249" s="474"/>
      <c r="U249" s="474"/>
      <c r="V249" s="474"/>
      <c r="W249" s="474"/>
      <c r="X249" s="474"/>
      <c r="Y249" s="474"/>
      <c r="Z249" s="474"/>
      <c r="AA249" s="474"/>
      <c r="AB249" s="474"/>
      <c r="AC249" s="474"/>
      <c r="AD249" s="474"/>
      <c r="AE249" s="474"/>
      <c r="AF249" s="474"/>
      <c r="AG249" s="474"/>
      <c r="AH249" s="474"/>
      <c r="AI249" s="474"/>
    </row>
    <row r="250" spans="1:35" s="475" customFormat="1">
      <c r="A250" s="329" t="s">
        <v>401</v>
      </c>
      <c r="B250" s="329" t="s">
        <v>395</v>
      </c>
      <c r="C250" s="330">
        <v>1</v>
      </c>
      <c r="D250" s="330" t="s">
        <v>2</v>
      </c>
      <c r="E250" s="329" t="s">
        <v>619</v>
      </c>
      <c r="F250" s="331" t="s">
        <v>238</v>
      </c>
      <c r="G250" s="479">
        <v>10000</v>
      </c>
      <c r="H250" s="380">
        <v>1.3337999999999999</v>
      </c>
      <c r="I250" s="332" t="s">
        <v>964</v>
      </c>
      <c r="J250" s="203"/>
      <c r="K250" s="665"/>
      <c r="L250" s="474"/>
      <c r="M250" s="474"/>
      <c r="N250" s="474"/>
      <c r="O250" s="474"/>
      <c r="P250" s="474"/>
      <c r="Q250" s="474"/>
      <c r="R250" s="474"/>
      <c r="S250" s="474"/>
      <c r="T250" s="474"/>
      <c r="U250" s="474"/>
      <c r="V250" s="474"/>
      <c r="W250" s="474"/>
      <c r="X250" s="474"/>
      <c r="Y250" s="474"/>
      <c r="Z250" s="474"/>
      <c r="AA250" s="474"/>
      <c r="AB250" s="474"/>
      <c r="AC250" s="474"/>
      <c r="AD250" s="474"/>
      <c r="AE250" s="474"/>
      <c r="AF250" s="474"/>
      <c r="AG250" s="474"/>
      <c r="AH250" s="474"/>
      <c r="AI250" s="474"/>
    </row>
    <row r="251" spans="1:35" s="475" customFormat="1">
      <c r="A251" s="329" t="s">
        <v>401</v>
      </c>
      <c r="B251" s="329" t="s">
        <v>395</v>
      </c>
      <c r="C251" s="330">
        <v>1</v>
      </c>
      <c r="D251" s="330" t="s">
        <v>2</v>
      </c>
      <c r="E251" s="329" t="s">
        <v>619</v>
      </c>
      <c r="F251" s="331" t="s">
        <v>238</v>
      </c>
      <c r="G251" s="479">
        <v>30000</v>
      </c>
      <c r="H251" s="380">
        <v>0.90089999999999992</v>
      </c>
      <c r="I251" s="332" t="s">
        <v>964</v>
      </c>
      <c r="J251" s="203"/>
      <c r="K251" s="665"/>
      <c r="L251" s="474"/>
      <c r="M251" s="474"/>
      <c r="N251" s="474"/>
      <c r="O251" s="474"/>
      <c r="P251" s="474"/>
      <c r="Q251" s="474"/>
      <c r="R251" s="474"/>
      <c r="S251" s="474"/>
      <c r="T251" s="474"/>
      <c r="U251" s="474"/>
      <c r="V251" s="474"/>
      <c r="W251" s="474"/>
      <c r="X251" s="474"/>
      <c r="Y251" s="474"/>
      <c r="Z251" s="474"/>
      <c r="AA251" s="474"/>
      <c r="AB251" s="474"/>
      <c r="AC251" s="474"/>
      <c r="AD251" s="474"/>
      <c r="AE251" s="474"/>
      <c r="AF251" s="474"/>
      <c r="AG251" s="474"/>
      <c r="AH251" s="474"/>
      <c r="AI251" s="474"/>
    </row>
    <row r="252" spans="1:35" s="475" customFormat="1">
      <c r="A252" s="329" t="s">
        <v>401</v>
      </c>
      <c r="B252" s="329" t="s">
        <v>395</v>
      </c>
      <c r="C252" s="330">
        <v>1</v>
      </c>
      <c r="D252" s="330" t="s">
        <v>2</v>
      </c>
      <c r="E252" s="329" t="s">
        <v>619</v>
      </c>
      <c r="F252" s="331" t="s">
        <v>238</v>
      </c>
      <c r="G252" s="479">
        <v>35000</v>
      </c>
      <c r="H252" s="380">
        <v>0.85409999999999997</v>
      </c>
      <c r="I252" s="332" t="s">
        <v>964</v>
      </c>
      <c r="J252" s="203"/>
      <c r="K252" s="665"/>
      <c r="L252" s="474"/>
      <c r="M252" s="474"/>
      <c r="N252" s="474"/>
      <c r="O252" s="474"/>
      <c r="P252" s="474"/>
      <c r="Q252" s="474"/>
      <c r="R252" s="474"/>
      <c r="S252" s="474"/>
      <c r="T252" s="474"/>
      <c r="U252" s="474"/>
      <c r="V252" s="474"/>
      <c r="W252" s="474"/>
      <c r="X252" s="474"/>
      <c r="Y252" s="474"/>
      <c r="Z252" s="474"/>
      <c r="AA252" s="474"/>
      <c r="AB252" s="474"/>
      <c r="AC252" s="474"/>
      <c r="AD252" s="474"/>
      <c r="AE252" s="474"/>
      <c r="AF252" s="474"/>
      <c r="AG252" s="474"/>
      <c r="AH252" s="474"/>
      <c r="AI252" s="474"/>
    </row>
    <row r="253" spans="1:35" s="475" customFormat="1">
      <c r="A253" s="329" t="s">
        <v>401</v>
      </c>
      <c r="B253" s="329" t="s">
        <v>395</v>
      </c>
      <c r="C253" s="330">
        <v>1</v>
      </c>
      <c r="D253" s="330" t="s">
        <v>2</v>
      </c>
      <c r="E253" s="329" t="s">
        <v>619</v>
      </c>
      <c r="F253" s="331" t="s">
        <v>238</v>
      </c>
      <c r="G253" s="479">
        <v>50000</v>
      </c>
      <c r="H253" s="380">
        <v>0.78390000000000004</v>
      </c>
      <c r="I253" s="332" t="s">
        <v>964</v>
      </c>
      <c r="J253" s="203"/>
      <c r="K253" s="665"/>
      <c r="L253" s="474"/>
      <c r="M253" s="474"/>
      <c r="N253" s="474"/>
      <c r="O253" s="474"/>
      <c r="P253" s="474"/>
      <c r="Q253" s="474"/>
      <c r="R253" s="474"/>
      <c r="S253" s="474"/>
      <c r="T253" s="474"/>
      <c r="U253" s="474"/>
      <c r="V253" s="474"/>
      <c r="W253" s="474"/>
      <c r="X253" s="474"/>
      <c r="Y253" s="474"/>
      <c r="Z253" s="474"/>
      <c r="AA253" s="474"/>
      <c r="AB253" s="474"/>
      <c r="AC253" s="474"/>
      <c r="AD253" s="474"/>
      <c r="AE253" s="474"/>
      <c r="AF253" s="474"/>
      <c r="AG253" s="474"/>
      <c r="AH253" s="474"/>
      <c r="AI253" s="474"/>
    </row>
    <row r="254" spans="1:35" s="475" customFormat="1">
      <c r="A254" s="329" t="s">
        <v>401</v>
      </c>
      <c r="B254" s="329" t="s">
        <v>395</v>
      </c>
      <c r="C254" s="330">
        <v>1</v>
      </c>
      <c r="D254" s="330" t="s">
        <v>2</v>
      </c>
      <c r="E254" s="329" t="s">
        <v>619</v>
      </c>
      <c r="F254" s="331" t="s">
        <v>238</v>
      </c>
      <c r="G254" s="479">
        <v>80000</v>
      </c>
      <c r="H254" s="380">
        <v>0.73709999999999998</v>
      </c>
      <c r="I254" s="332" t="s">
        <v>964</v>
      </c>
      <c r="J254" s="203"/>
      <c r="K254" s="665"/>
      <c r="L254" s="474"/>
      <c r="M254" s="474"/>
      <c r="N254" s="474"/>
      <c r="O254" s="474"/>
      <c r="P254" s="474"/>
      <c r="Q254" s="474"/>
      <c r="R254" s="474"/>
      <c r="S254" s="474"/>
      <c r="T254" s="474"/>
      <c r="U254" s="474"/>
      <c r="V254" s="474"/>
      <c r="W254" s="474"/>
      <c r="X254" s="474"/>
      <c r="Y254" s="474"/>
      <c r="Z254" s="474"/>
      <c r="AA254" s="474"/>
      <c r="AB254" s="474"/>
      <c r="AC254" s="474"/>
      <c r="AD254" s="474"/>
      <c r="AE254" s="474"/>
      <c r="AF254" s="474"/>
      <c r="AG254" s="474"/>
      <c r="AH254" s="474"/>
      <c r="AI254" s="474"/>
    </row>
    <row r="255" spans="1:35">
      <c r="A255" s="12" t="s">
        <v>1017</v>
      </c>
      <c r="B255" s="12" t="s">
        <v>396</v>
      </c>
      <c r="C255" s="13">
        <v>1</v>
      </c>
      <c r="D255" s="13" t="s">
        <v>1008</v>
      </c>
      <c r="E255" s="12" t="s">
        <v>1018</v>
      </c>
      <c r="F255" s="267" t="s">
        <v>1006</v>
      </c>
      <c r="G255" s="368">
        <v>0</v>
      </c>
      <c r="H255" s="381">
        <v>2.0825999999999998</v>
      </c>
      <c r="I255" s="55" t="s">
        <v>964</v>
      </c>
      <c r="J255" s="203"/>
      <c r="K255" s="665"/>
      <c r="L255" s="58"/>
      <c r="M255" s="203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</row>
    <row r="256" spans="1:35">
      <c r="A256" s="12" t="s">
        <v>1017</v>
      </c>
      <c r="B256" s="12" t="s">
        <v>396</v>
      </c>
      <c r="C256" s="13">
        <v>1</v>
      </c>
      <c r="D256" s="13" t="s">
        <v>1008</v>
      </c>
      <c r="E256" s="12" t="s">
        <v>1018</v>
      </c>
      <c r="F256" s="267" t="s">
        <v>1006</v>
      </c>
      <c r="G256" s="368">
        <v>10000</v>
      </c>
      <c r="H256" s="381">
        <v>1.3337999999999999</v>
      </c>
      <c r="I256" s="55" t="s">
        <v>964</v>
      </c>
      <c r="J256" s="203"/>
      <c r="K256" s="665"/>
      <c r="L256" s="58"/>
      <c r="M256" s="203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</row>
    <row r="257" spans="1:35">
      <c r="A257" s="12" t="s">
        <v>1017</v>
      </c>
      <c r="B257" s="12" t="s">
        <v>396</v>
      </c>
      <c r="C257" s="13">
        <v>1</v>
      </c>
      <c r="D257" s="13" t="s">
        <v>1008</v>
      </c>
      <c r="E257" s="12" t="s">
        <v>1018</v>
      </c>
      <c r="F257" s="267" t="s">
        <v>1006</v>
      </c>
      <c r="G257" s="368">
        <v>30000</v>
      </c>
      <c r="H257" s="381">
        <v>0.90089999999999992</v>
      </c>
      <c r="I257" s="55" t="s">
        <v>964</v>
      </c>
      <c r="J257" s="203"/>
      <c r="K257" s="665"/>
      <c r="L257" s="58"/>
      <c r="M257" s="203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</row>
    <row r="258" spans="1:35">
      <c r="A258" s="12" t="s">
        <v>1017</v>
      </c>
      <c r="B258" s="12" t="s">
        <v>396</v>
      </c>
      <c r="C258" s="13">
        <v>1</v>
      </c>
      <c r="D258" s="13" t="s">
        <v>1008</v>
      </c>
      <c r="E258" s="12" t="s">
        <v>1018</v>
      </c>
      <c r="F258" s="267" t="s">
        <v>1006</v>
      </c>
      <c r="G258" s="368">
        <v>35000</v>
      </c>
      <c r="H258" s="381">
        <v>0.85409999999999997</v>
      </c>
      <c r="I258" s="55" t="s">
        <v>964</v>
      </c>
      <c r="J258" s="203"/>
      <c r="K258" s="665"/>
      <c r="L258" s="58"/>
      <c r="M258" s="203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</row>
    <row r="259" spans="1:35">
      <c r="A259" s="12" t="s">
        <v>1017</v>
      </c>
      <c r="B259" s="12" t="s">
        <v>396</v>
      </c>
      <c r="C259" s="13">
        <v>1</v>
      </c>
      <c r="D259" s="13" t="s">
        <v>1008</v>
      </c>
      <c r="E259" s="12" t="s">
        <v>1018</v>
      </c>
      <c r="F259" s="267" t="s">
        <v>1006</v>
      </c>
      <c r="G259" s="368">
        <v>50000</v>
      </c>
      <c r="H259" s="381">
        <v>0.78390000000000004</v>
      </c>
      <c r="I259" s="55" t="s">
        <v>964</v>
      </c>
      <c r="J259" s="203"/>
      <c r="K259" s="665"/>
      <c r="L259" s="58"/>
      <c r="M259" s="203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</row>
    <row r="260" spans="1:35">
      <c r="A260" s="12" t="s">
        <v>1017</v>
      </c>
      <c r="B260" s="12" t="s">
        <v>396</v>
      </c>
      <c r="C260" s="13">
        <v>1</v>
      </c>
      <c r="D260" s="13" t="s">
        <v>1008</v>
      </c>
      <c r="E260" s="12" t="s">
        <v>1018</v>
      </c>
      <c r="F260" s="267" t="s">
        <v>1006</v>
      </c>
      <c r="G260" s="368">
        <v>80000</v>
      </c>
      <c r="H260" s="381">
        <v>0.73709999999999998</v>
      </c>
      <c r="I260" s="55" t="s">
        <v>964</v>
      </c>
      <c r="J260" s="203"/>
      <c r="K260" s="665"/>
      <c r="L260" s="58"/>
      <c r="M260" s="203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</row>
    <row r="261" spans="1:35">
      <c r="A261" s="12" t="s">
        <v>1019</v>
      </c>
      <c r="B261" s="12" t="s">
        <v>398</v>
      </c>
      <c r="C261" s="13">
        <v>1</v>
      </c>
      <c r="D261" s="13" t="s">
        <v>1008</v>
      </c>
      <c r="E261" s="12" t="s">
        <v>1020</v>
      </c>
      <c r="F261" s="267" t="s">
        <v>1006</v>
      </c>
      <c r="G261" s="368">
        <v>0</v>
      </c>
      <c r="H261" s="381">
        <v>5.5106999999999999</v>
      </c>
      <c r="I261" s="55" t="s">
        <v>964</v>
      </c>
      <c r="J261" s="203"/>
      <c r="K261" s="665"/>
      <c r="L261" s="58"/>
      <c r="M261" s="203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</row>
    <row r="262" spans="1:35" s="532" customFormat="1">
      <c r="A262" s="539" t="s">
        <v>913</v>
      </c>
      <c r="B262" s="539" t="s">
        <v>398</v>
      </c>
      <c r="C262" s="540">
        <v>1</v>
      </c>
      <c r="D262" s="540" t="s">
        <v>837</v>
      </c>
      <c r="E262" s="539" t="s">
        <v>914</v>
      </c>
      <c r="F262" s="541" t="s">
        <v>839</v>
      </c>
      <c r="G262" s="577">
        <v>2000</v>
      </c>
      <c r="H262" s="557">
        <v>5.5106999999999999</v>
      </c>
      <c r="I262" s="55" t="s">
        <v>964</v>
      </c>
      <c r="J262" s="203"/>
      <c r="K262" s="665"/>
      <c r="L262" s="58"/>
      <c r="M262" s="203"/>
      <c r="N262" s="58"/>
      <c r="O262" s="58"/>
      <c r="P262" s="58"/>
      <c r="Q262" s="531"/>
      <c r="R262" s="531"/>
      <c r="S262" s="531"/>
      <c r="T262" s="531"/>
      <c r="U262" s="531"/>
      <c r="V262" s="531"/>
      <c r="W262" s="531"/>
      <c r="X262" s="531"/>
      <c r="Y262" s="531"/>
      <c r="Z262" s="531"/>
      <c r="AA262" s="531"/>
      <c r="AB262" s="531"/>
      <c r="AC262" s="531"/>
      <c r="AD262" s="531"/>
      <c r="AE262" s="531"/>
      <c r="AF262" s="531"/>
      <c r="AG262" s="531"/>
      <c r="AH262" s="531"/>
      <c r="AI262" s="531"/>
    </row>
    <row r="263" spans="1:35" s="532" customFormat="1">
      <c r="A263" s="539" t="s">
        <v>913</v>
      </c>
      <c r="B263" s="539" t="s">
        <v>398</v>
      </c>
      <c r="C263" s="540">
        <v>1</v>
      </c>
      <c r="D263" s="540" t="s">
        <v>837</v>
      </c>
      <c r="E263" s="539" t="s">
        <v>914</v>
      </c>
      <c r="F263" s="541" t="s">
        <v>839</v>
      </c>
      <c r="G263" s="577">
        <v>5000</v>
      </c>
      <c r="H263" s="557">
        <v>3.2759999999999998</v>
      </c>
      <c r="I263" s="55" t="s">
        <v>964</v>
      </c>
      <c r="J263" s="203"/>
      <c r="K263" s="665"/>
      <c r="L263" s="58"/>
      <c r="M263" s="203"/>
      <c r="N263" s="58"/>
      <c r="O263" s="58"/>
      <c r="P263" s="58"/>
      <c r="Q263" s="531"/>
      <c r="R263" s="531"/>
      <c r="S263" s="531"/>
      <c r="T263" s="531"/>
      <c r="U263" s="531"/>
      <c r="V263" s="531"/>
      <c r="W263" s="531"/>
      <c r="X263" s="531"/>
      <c r="Y263" s="531"/>
      <c r="Z263" s="531"/>
      <c r="AA263" s="531"/>
      <c r="AB263" s="531"/>
      <c r="AC263" s="531"/>
      <c r="AD263" s="531"/>
      <c r="AE263" s="531"/>
      <c r="AF263" s="531"/>
      <c r="AG263" s="531"/>
      <c r="AH263" s="531"/>
      <c r="AI263" s="531"/>
    </row>
    <row r="264" spans="1:35" s="532" customFormat="1">
      <c r="A264" s="539" t="s">
        <v>913</v>
      </c>
      <c r="B264" s="539" t="s">
        <v>398</v>
      </c>
      <c r="C264" s="540">
        <v>1</v>
      </c>
      <c r="D264" s="540" t="s">
        <v>837</v>
      </c>
      <c r="E264" s="539" t="s">
        <v>914</v>
      </c>
      <c r="F264" s="541" t="s">
        <v>839</v>
      </c>
      <c r="G264" s="577">
        <v>10000</v>
      </c>
      <c r="H264" s="557">
        <v>2.5856999999999997</v>
      </c>
      <c r="I264" s="55" t="s">
        <v>964</v>
      </c>
      <c r="J264" s="203"/>
      <c r="K264" s="665"/>
      <c r="L264" s="58"/>
      <c r="M264" s="203"/>
      <c r="N264" s="58"/>
      <c r="O264" s="58"/>
      <c r="P264" s="58"/>
      <c r="Q264" s="531"/>
      <c r="R264" s="531"/>
      <c r="S264" s="531"/>
      <c r="T264" s="531"/>
      <c r="U264" s="531"/>
      <c r="V264" s="531"/>
      <c r="W264" s="531"/>
      <c r="X264" s="531"/>
      <c r="Y264" s="531"/>
      <c r="Z264" s="531"/>
      <c r="AA264" s="531"/>
      <c r="AB264" s="531"/>
      <c r="AC264" s="531"/>
      <c r="AD264" s="531"/>
      <c r="AE264" s="531"/>
      <c r="AF264" s="531"/>
      <c r="AG264" s="531"/>
      <c r="AH264" s="531"/>
      <c r="AI264" s="531"/>
    </row>
    <row r="265" spans="1:35" s="532" customFormat="1">
      <c r="A265" s="539" t="s">
        <v>913</v>
      </c>
      <c r="B265" s="539" t="s">
        <v>398</v>
      </c>
      <c r="C265" s="540">
        <v>1</v>
      </c>
      <c r="D265" s="540" t="s">
        <v>837</v>
      </c>
      <c r="E265" s="539" t="s">
        <v>914</v>
      </c>
      <c r="F265" s="541" t="s">
        <v>839</v>
      </c>
      <c r="G265" s="577">
        <v>20000</v>
      </c>
      <c r="H265" s="557">
        <v>2.3633999999999999</v>
      </c>
      <c r="I265" s="55" t="s">
        <v>964</v>
      </c>
      <c r="J265" s="203"/>
      <c r="K265" s="665"/>
      <c r="L265" s="58"/>
      <c r="M265" s="203"/>
      <c r="N265" s="58"/>
      <c r="O265" s="58"/>
      <c r="P265" s="58"/>
      <c r="Q265" s="531"/>
      <c r="R265" s="531"/>
      <c r="S265" s="531"/>
      <c r="T265" s="531"/>
      <c r="U265" s="531"/>
      <c r="V265" s="531"/>
      <c r="W265" s="531"/>
      <c r="X265" s="531"/>
      <c r="Y265" s="531"/>
      <c r="Z265" s="531"/>
      <c r="AA265" s="531"/>
      <c r="AB265" s="531"/>
      <c r="AC265" s="531"/>
      <c r="AD265" s="531"/>
      <c r="AE265" s="531"/>
      <c r="AF265" s="531"/>
      <c r="AG265" s="531"/>
      <c r="AH265" s="531"/>
      <c r="AI265" s="531"/>
    </row>
    <row r="266" spans="1:35">
      <c r="A266" s="12" t="s">
        <v>1019</v>
      </c>
      <c r="B266" s="12" t="s">
        <v>398</v>
      </c>
      <c r="C266" s="13">
        <v>1</v>
      </c>
      <c r="D266" s="13" t="s">
        <v>1008</v>
      </c>
      <c r="E266" s="12" t="s">
        <v>1020</v>
      </c>
      <c r="F266" s="267" t="s">
        <v>1006</v>
      </c>
      <c r="G266" s="368">
        <v>30000</v>
      </c>
      <c r="H266" s="381">
        <v>2.2112999999999996</v>
      </c>
      <c r="I266" s="55" t="s">
        <v>964</v>
      </c>
      <c r="J266" s="203"/>
      <c r="K266" s="665"/>
      <c r="L266" s="58"/>
      <c r="M266" s="203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</row>
    <row r="267" spans="1:35" s="532" customFormat="1">
      <c r="A267" s="539" t="s">
        <v>913</v>
      </c>
      <c r="B267" s="539" t="s">
        <v>398</v>
      </c>
      <c r="C267" s="540">
        <v>1</v>
      </c>
      <c r="D267" s="540" t="s">
        <v>837</v>
      </c>
      <c r="E267" s="539" t="s">
        <v>914</v>
      </c>
      <c r="F267" s="541" t="s">
        <v>839</v>
      </c>
      <c r="G267" s="577">
        <v>50000</v>
      </c>
      <c r="H267" s="557">
        <v>2.0943000000000001</v>
      </c>
      <c r="I267" s="55" t="s">
        <v>964</v>
      </c>
      <c r="J267" s="203"/>
      <c r="K267" s="665"/>
      <c r="L267" s="58"/>
      <c r="M267" s="203"/>
      <c r="N267" s="58"/>
      <c r="O267" s="58"/>
      <c r="P267" s="58"/>
      <c r="Q267" s="531"/>
      <c r="R267" s="531"/>
      <c r="S267" s="531"/>
      <c r="T267" s="531"/>
      <c r="U267" s="531"/>
      <c r="V267" s="531"/>
      <c r="W267" s="531"/>
      <c r="X267" s="531"/>
      <c r="Y267" s="531"/>
      <c r="Z267" s="531"/>
      <c r="AA267" s="531"/>
      <c r="AB267" s="531"/>
      <c r="AC267" s="531"/>
      <c r="AD267" s="531"/>
      <c r="AE267" s="531"/>
      <c r="AF267" s="531"/>
      <c r="AG267" s="531"/>
      <c r="AH267" s="531"/>
      <c r="AI267" s="531"/>
    </row>
    <row r="268" spans="1:35">
      <c r="A268" s="12" t="s">
        <v>1021</v>
      </c>
      <c r="B268" s="12" t="s">
        <v>399</v>
      </c>
      <c r="C268" s="13">
        <v>1</v>
      </c>
      <c r="D268" s="13" t="s">
        <v>1008</v>
      </c>
      <c r="E268" s="12" t="s">
        <v>1022</v>
      </c>
      <c r="F268" s="267" t="s">
        <v>1006</v>
      </c>
      <c r="G268" s="368">
        <v>0</v>
      </c>
      <c r="H268" s="381">
        <v>2.4792300000000003</v>
      </c>
      <c r="I268" s="55" t="s">
        <v>964</v>
      </c>
      <c r="J268" s="203"/>
      <c r="K268" s="665"/>
      <c r="L268" s="58"/>
      <c r="M268" s="203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</row>
    <row r="269" spans="1:35">
      <c r="A269" s="12" t="s">
        <v>1021</v>
      </c>
      <c r="B269" s="12" t="s">
        <v>399</v>
      </c>
      <c r="C269" s="13">
        <v>1</v>
      </c>
      <c r="D269" s="13" t="s">
        <v>1008</v>
      </c>
      <c r="E269" s="12" t="s">
        <v>1022</v>
      </c>
      <c r="F269" s="267" t="s">
        <v>1006</v>
      </c>
      <c r="G269" s="368">
        <v>1000</v>
      </c>
      <c r="H269" s="381">
        <v>2.4792300000000003</v>
      </c>
      <c r="I269" s="55" t="s">
        <v>964</v>
      </c>
      <c r="J269" s="203"/>
      <c r="K269" s="665"/>
      <c r="L269" s="58"/>
      <c r="M269" s="203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</row>
    <row r="270" spans="1:35">
      <c r="A270" s="12" t="s">
        <v>1021</v>
      </c>
      <c r="B270" s="12" t="s">
        <v>399</v>
      </c>
      <c r="C270" s="13">
        <v>1</v>
      </c>
      <c r="D270" s="13" t="s">
        <v>1008</v>
      </c>
      <c r="E270" s="12" t="s">
        <v>1022</v>
      </c>
      <c r="F270" s="267" t="s">
        <v>1006</v>
      </c>
      <c r="G270" s="368">
        <v>2000</v>
      </c>
      <c r="H270" s="381">
        <v>1.4192100000000001</v>
      </c>
      <c r="I270" s="55" t="s">
        <v>964</v>
      </c>
      <c r="J270" s="203"/>
      <c r="K270" s="665"/>
      <c r="L270" s="58"/>
      <c r="M270" s="203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</row>
    <row r="271" spans="1:35">
      <c r="A271" s="12" t="s">
        <v>1021</v>
      </c>
      <c r="B271" s="12" t="s">
        <v>399</v>
      </c>
      <c r="C271" s="13">
        <v>1</v>
      </c>
      <c r="D271" s="13" t="s">
        <v>1008</v>
      </c>
      <c r="E271" s="12" t="s">
        <v>1022</v>
      </c>
      <c r="F271" s="267" t="s">
        <v>1006</v>
      </c>
      <c r="G271" s="368">
        <v>3000</v>
      </c>
      <c r="H271" s="381">
        <v>1.0658699999999999</v>
      </c>
      <c r="I271" s="55" t="s">
        <v>964</v>
      </c>
      <c r="J271" s="203"/>
      <c r="K271" s="665"/>
      <c r="L271" s="58"/>
      <c r="M271" s="203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</row>
    <row r="272" spans="1:35">
      <c r="A272" s="12" t="s">
        <v>1021</v>
      </c>
      <c r="B272" s="12" t="s">
        <v>399</v>
      </c>
      <c r="C272" s="13">
        <v>1</v>
      </c>
      <c r="D272" s="13" t="s">
        <v>1008</v>
      </c>
      <c r="E272" s="12" t="s">
        <v>1022</v>
      </c>
      <c r="F272" s="267" t="s">
        <v>1006</v>
      </c>
      <c r="G272" s="368">
        <v>5000</v>
      </c>
      <c r="H272" s="381">
        <v>0.78390000000000004</v>
      </c>
      <c r="I272" s="55" t="s">
        <v>964</v>
      </c>
      <c r="J272" s="203"/>
      <c r="K272" s="665"/>
      <c r="L272" s="58"/>
      <c r="M272" s="203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</row>
    <row r="273" spans="1:35">
      <c r="A273" s="12" t="s">
        <v>1021</v>
      </c>
      <c r="B273" s="12" t="s">
        <v>399</v>
      </c>
      <c r="C273" s="13">
        <v>1</v>
      </c>
      <c r="D273" s="13" t="s">
        <v>1008</v>
      </c>
      <c r="E273" s="12" t="s">
        <v>1022</v>
      </c>
      <c r="F273" s="267" t="s">
        <v>1006</v>
      </c>
      <c r="G273" s="368">
        <v>10000</v>
      </c>
      <c r="H273" s="381">
        <v>0.55691999999999997</v>
      </c>
      <c r="I273" s="55" t="s">
        <v>964</v>
      </c>
      <c r="J273" s="203"/>
      <c r="K273" s="665"/>
      <c r="L273" s="58"/>
      <c r="M273" s="203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</row>
    <row r="274" spans="1:35">
      <c r="A274" s="12" t="s">
        <v>1021</v>
      </c>
      <c r="B274" s="12" t="s">
        <v>399</v>
      </c>
      <c r="C274" s="13">
        <v>1</v>
      </c>
      <c r="D274" s="13" t="s">
        <v>1008</v>
      </c>
      <c r="E274" s="12" t="s">
        <v>1022</v>
      </c>
      <c r="F274" s="267" t="s">
        <v>1006</v>
      </c>
      <c r="G274" s="368">
        <v>20000</v>
      </c>
      <c r="H274" s="381">
        <v>0.45746999999999999</v>
      </c>
      <c r="I274" s="55" t="s">
        <v>964</v>
      </c>
      <c r="J274" s="203"/>
      <c r="K274" s="665"/>
      <c r="L274" s="58"/>
      <c r="M274" s="203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</row>
    <row r="275" spans="1:35">
      <c r="A275" s="12" t="s">
        <v>1021</v>
      </c>
      <c r="B275" s="12" t="s">
        <v>399</v>
      </c>
      <c r="C275" s="13">
        <v>1</v>
      </c>
      <c r="D275" s="13" t="s">
        <v>1008</v>
      </c>
      <c r="E275" s="12" t="s">
        <v>1022</v>
      </c>
      <c r="F275" s="267" t="s">
        <v>1006</v>
      </c>
      <c r="G275" s="368">
        <v>30000</v>
      </c>
      <c r="H275" s="381">
        <v>0.42938999999999994</v>
      </c>
      <c r="I275" s="55" t="s">
        <v>964</v>
      </c>
      <c r="J275" s="203"/>
      <c r="K275" s="665"/>
      <c r="L275" s="58"/>
      <c r="M275" s="203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</row>
    <row r="276" spans="1:35">
      <c r="A276" s="12" t="s">
        <v>1023</v>
      </c>
      <c r="B276" s="12" t="s">
        <v>400</v>
      </c>
      <c r="C276" s="13">
        <v>1</v>
      </c>
      <c r="D276" s="13" t="s">
        <v>1008</v>
      </c>
      <c r="E276" s="12" t="s">
        <v>1024</v>
      </c>
      <c r="F276" s="267" t="s">
        <v>1006</v>
      </c>
      <c r="G276" s="368">
        <v>0</v>
      </c>
      <c r="H276" s="381">
        <v>3.1238999999999999</v>
      </c>
      <c r="I276" s="55" t="s">
        <v>964</v>
      </c>
      <c r="J276" s="203"/>
      <c r="K276" s="665"/>
      <c r="L276" s="58"/>
      <c r="M276" s="203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</row>
    <row r="277" spans="1:35">
      <c r="A277" s="12" t="s">
        <v>1023</v>
      </c>
      <c r="B277" s="12" t="s">
        <v>400</v>
      </c>
      <c r="C277" s="13">
        <v>1</v>
      </c>
      <c r="D277" s="13" t="s">
        <v>1008</v>
      </c>
      <c r="E277" s="12" t="s">
        <v>1024</v>
      </c>
      <c r="F277" s="267" t="s">
        <v>1006</v>
      </c>
      <c r="G277" s="368">
        <v>10000</v>
      </c>
      <c r="H277" s="381">
        <v>1.2226499999999998</v>
      </c>
      <c r="I277" s="55" t="s">
        <v>964</v>
      </c>
      <c r="J277" s="203"/>
      <c r="K277" s="665"/>
      <c r="L277" s="58"/>
      <c r="M277" s="203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</row>
    <row r="278" spans="1:35" s="199" customFormat="1">
      <c r="A278" s="12" t="s">
        <v>1025</v>
      </c>
      <c r="B278" s="12" t="s">
        <v>96</v>
      </c>
      <c r="C278" s="13">
        <v>1</v>
      </c>
      <c r="D278" s="13" t="s">
        <v>1008</v>
      </c>
      <c r="E278" s="12" t="s">
        <v>1026</v>
      </c>
      <c r="F278" s="267" t="s">
        <v>1006</v>
      </c>
      <c r="G278" s="368">
        <v>0</v>
      </c>
      <c r="H278" s="381">
        <v>2.8781999999999996</v>
      </c>
      <c r="I278" s="55" t="s">
        <v>964</v>
      </c>
      <c r="J278" s="203"/>
      <c r="K278" s="665"/>
      <c r="L278" s="58"/>
      <c r="M278" s="203"/>
      <c r="N278" s="58"/>
      <c r="O278" s="58"/>
      <c r="P278" s="58"/>
      <c r="Q278" s="203"/>
      <c r="R278" s="203"/>
      <c r="S278" s="203"/>
      <c r="T278" s="203"/>
      <c r="U278" s="203"/>
      <c r="V278" s="203"/>
      <c r="W278" s="203"/>
      <c r="X278" s="203"/>
      <c r="Y278" s="203"/>
      <c r="Z278" s="203"/>
      <c r="AA278" s="203"/>
      <c r="AB278" s="203"/>
      <c r="AC278" s="203"/>
      <c r="AD278" s="203"/>
      <c r="AE278" s="203"/>
      <c r="AF278" s="203"/>
      <c r="AG278" s="203"/>
      <c r="AH278" s="203"/>
      <c r="AI278" s="203"/>
    </row>
    <row r="279" spans="1:35" s="199" customFormat="1">
      <c r="A279" s="12" t="s">
        <v>1025</v>
      </c>
      <c r="B279" s="12" t="s">
        <v>96</v>
      </c>
      <c r="C279" s="13">
        <v>1</v>
      </c>
      <c r="D279" s="13" t="s">
        <v>1008</v>
      </c>
      <c r="E279" s="12" t="s">
        <v>1026</v>
      </c>
      <c r="F279" s="267" t="s">
        <v>1006</v>
      </c>
      <c r="G279" s="368">
        <v>5000</v>
      </c>
      <c r="H279" s="381">
        <v>2.8781999999999996</v>
      </c>
      <c r="I279" s="55" t="s">
        <v>964</v>
      </c>
      <c r="J279" s="203"/>
      <c r="K279" s="665"/>
      <c r="L279" s="58"/>
      <c r="M279" s="203"/>
      <c r="N279" s="58"/>
      <c r="O279" s="58"/>
      <c r="P279" s="58"/>
      <c r="Q279" s="203"/>
      <c r="R279" s="203"/>
      <c r="S279" s="203"/>
      <c r="T279" s="203"/>
      <c r="U279" s="203"/>
      <c r="V279" s="203"/>
      <c r="W279" s="203"/>
      <c r="X279" s="203"/>
      <c r="Y279" s="203"/>
      <c r="Z279" s="203"/>
      <c r="AA279" s="203"/>
      <c r="AB279" s="203"/>
      <c r="AC279" s="203"/>
      <c r="AD279" s="203"/>
      <c r="AE279" s="203"/>
      <c r="AF279" s="203"/>
      <c r="AG279" s="203"/>
      <c r="AH279" s="203"/>
      <c r="AI279" s="203"/>
    </row>
    <row r="280" spans="1:35" s="199" customFormat="1">
      <c r="A280" s="12" t="s">
        <v>1025</v>
      </c>
      <c r="B280" s="12" t="s">
        <v>96</v>
      </c>
      <c r="C280" s="13">
        <v>1</v>
      </c>
      <c r="D280" s="13" t="s">
        <v>1008</v>
      </c>
      <c r="E280" s="12" t="s">
        <v>1026</v>
      </c>
      <c r="F280" s="267" t="s">
        <v>1006</v>
      </c>
      <c r="G280" s="368">
        <v>10000</v>
      </c>
      <c r="H280" s="381">
        <v>2.2580999999999998</v>
      </c>
      <c r="I280" s="55" t="s">
        <v>964</v>
      </c>
      <c r="J280" s="203"/>
      <c r="K280" s="665"/>
      <c r="L280" s="58"/>
      <c r="M280" s="203"/>
      <c r="N280" s="58"/>
      <c r="O280" s="58"/>
      <c r="P280" s="58"/>
      <c r="Q280" s="203"/>
      <c r="R280" s="203"/>
      <c r="S280" s="203"/>
      <c r="T280" s="203"/>
      <c r="U280" s="203"/>
      <c r="V280" s="203"/>
      <c r="W280" s="203"/>
      <c r="X280" s="203"/>
      <c r="Y280" s="203"/>
      <c r="Z280" s="203"/>
      <c r="AA280" s="203"/>
      <c r="AB280" s="203"/>
      <c r="AC280" s="203"/>
      <c r="AD280" s="203"/>
      <c r="AE280" s="203"/>
      <c r="AF280" s="203"/>
      <c r="AG280" s="203"/>
      <c r="AH280" s="203"/>
      <c r="AI280" s="203"/>
    </row>
    <row r="281" spans="1:35" s="199" customFormat="1">
      <c r="A281" s="12" t="s">
        <v>1025</v>
      </c>
      <c r="B281" s="12" t="s">
        <v>96</v>
      </c>
      <c r="C281" s="13">
        <v>1</v>
      </c>
      <c r="D281" s="13" t="s">
        <v>1008</v>
      </c>
      <c r="E281" s="12" t="s">
        <v>1026</v>
      </c>
      <c r="F281" s="267" t="s">
        <v>1006</v>
      </c>
      <c r="G281" s="368">
        <v>20000</v>
      </c>
      <c r="H281" s="381">
        <v>2.0006999999999997</v>
      </c>
      <c r="I281" s="55" t="s">
        <v>964</v>
      </c>
      <c r="J281" s="203"/>
      <c r="K281" s="665"/>
      <c r="L281" s="58"/>
      <c r="M281" s="203"/>
      <c r="N281" s="58"/>
      <c r="O281" s="58"/>
      <c r="P281" s="58"/>
      <c r="Q281" s="203"/>
      <c r="R281" s="203"/>
      <c r="S281" s="203"/>
      <c r="T281" s="203"/>
      <c r="U281" s="203"/>
      <c r="V281" s="203"/>
      <c r="W281" s="203"/>
      <c r="X281" s="203"/>
      <c r="Y281" s="203"/>
      <c r="Z281" s="203"/>
      <c r="AA281" s="203"/>
      <c r="AB281" s="203"/>
      <c r="AC281" s="203"/>
      <c r="AD281" s="203"/>
      <c r="AE281" s="203"/>
      <c r="AF281" s="203"/>
      <c r="AG281" s="203"/>
      <c r="AH281" s="203"/>
      <c r="AI281" s="203"/>
    </row>
    <row r="282" spans="1:35" s="199" customFormat="1">
      <c r="A282" s="12" t="s">
        <v>1025</v>
      </c>
      <c r="B282" s="12" t="s">
        <v>96</v>
      </c>
      <c r="C282" s="13">
        <v>1</v>
      </c>
      <c r="D282" s="13" t="s">
        <v>1008</v>
      </c>
      <c r="E282" s="12" t="s">
        <v>1026</v>
      </c>
      <c r="F282" s="267" t="s">
        <v>1006</v>
      </c>
      <c r="G282" s="368">
        <v>30000</v>
      </c>
      <c r="H282" s="381">
        <v>1.8603000000000001</v>
      </c>
      <c r="I282" s="55" t="s">
        <v>964</v>
      </c>
      <c r="J282" s="203"/>
      <c r="K282" s="665"/>
      <c r="L282" s="58"/>
      <c r="M282" s="203"/>
      <c r="N282" s="58"/>
      <c r="O282" s="58"/>
      <c r="P282" s="58"/>
      <c r="Q282" s="203"/>
      <c r="R282" s="203"/>
      <c r="S282" s="203"/>
      <c r="T282" s="203"/>
      <c r="U282" s="203"/>
      <c r="V282" s="203"/>
      <c r="W282" s="203"/>
      <c r="X282" s="203"/>
      <c r="Y282" s="203"/>
      <c r="Z282" s="203"/>
      <c r="AA282" s="203"/>
      <c r="AB282" s="203"/>
      <c r="AC282" s="203"/>
      <c r="AD282" s="203"/>
      <c r="AE282" s="203"/>
      <c r="AF282" s="203"/>
      <c r="AG282" s="203"/>
      <c r="AH282" s="203"/>
      <c r="AI282" s="203"/>
    </row>
    <row r="283" spans="1:35" s="199" customFormat="1">
      <c r="A283" s="12" t="s">
        <v>1025</v>
      </c>
      <c r="B283" s="12" t="s">
        <v>96</v>
      </c>
      <c r="C283" s="13">
        <v>1</v>
      </c>
      <c r="D283" s="13" t="s">
        <v>1008</v>
      </c>
      <c r="E283" s="12" t="s">
        <v>1026</v>
      </c>
      <c r="F283" s="267" t="s">
        <v>1006</v>
      </c>
      <c r="G283" s="368">
        <v>50000</v>
      </c>
      <c r="H283" s="381">
        <v>1.8017999999999998</v>
      </c>
      <c r="I283" s="55" t="s">
        <v>964</v>
      </c>
      <c r="J283" s="203"/>
      <c r="K283" s="665"/>
      <c r="L283" s="58"/>
      <c r="M283" s="203"/>
      <c r="N283" s="58"/>
      <c r="O283" s="58"/>
      <c r="P283" s="58"/>
      <c r="Q283" s="203"/>
      <c r="R283" s="203"/>
      <c r="S283" s="203"/>
      <c r="T283" s="203"/>
      <c r="U283" s="203"/>
      <c r="V283" s="203"/>
      <c r="W283" s="203"/>
      <c r="X283" s="203"/>
      <c r="Y283" s="203"/>
      <c r="Z283" s="203"/>
      <c r="AA283" s="203"/>
      <c r="AB283" s="203"/>
      <c r="AC283" s="203"/>
      <c r="AD283" s="203"/>
      <c r="AE283" s="203"/>
      <c r="AF283" s="203"/>
      <c r="AG283" s="203"/>
      <c r="AH283" s="203"/>
      <c r="AI283" s="203"/>
    </row>
    <row r="284" spans="1:35" s="199" customFormat="1">
      <c r="A284" s="12" t="s">
        <v>1027</v>
      </c>
      <c r="B284" s="12" t="s">
        <v>97</v>
      </c>
      <c r="C284" s="13">
        <v>1</v>
      </c>
      <c r="D284" s="13" t="s">
        <v>1008</v>
      </c>
      <c r="E284" s="12" t="s">
        <v>1028</v>
      </c>
      <c r="F284" s="267" t="s">
        <v>1006</v>
      </c>
      <c r="G284" s="368">
        <v>0</v>
      </c>
      <c r="H284" s="381">
        <v>2.0591999999999997</v>
      </c>
      <c r="I284" s="55" t="s">
        <v>964</v>
      </c>
      <c r="J284" s="203"/>
      <c r="K284" s="665"/>
      <c r="L284" s="58"/>
      <c r="M284" s="203"/>
      <c r="N284" s="58"/>
      <c r="O284" s="58"/>
      <c r="P284" s="58"/>
      <c r="Q284" s="203"/>
      <c r="R284" s="203"/>
      <c r="S284" s="203"/>
      <c r="T284" s="203"/>
      <c r="U284" s="203"/>
      <c r="V284" s="203"/>
      <c r="W284" s="203"/>
      <c r="X284" s="203"/>
      <c r="Y284" s="203"/>
      <c r="Z284" s="203"/>
      <c r="AA284" s="203"/>
      <c r="AB284" s="203"/>
      <c r="AC284" s="203"/>
      <c r="AD284" s="203"/>
      <c r="AE284" s="203"/>
      <c r="AF284" s="203"/>
      <c r="AG284" s="203"/>
      <c r="AH284" s="203"/>
      <c r="AI284" s="203"/>
    </row>
    <row r="285" spans="1:35" s="199" customFormat="1">
      <c r="A285" s="12" t="s">
        <v>1027</v>
      </c>
      <c r="B285" s="12" t="s">
        <v>97</v>
      </c>
      <c r="C285" s="13">
        <v>1</v>
      </c>
      <c r="D285" s="13" t="s">
        <v>1008</v>
      </c>
      <c r="E285" s="12" t="s">
        <v>1028</v>
      </c>
      <c r="F285" s="267" t="s">
        <v>1006</v>
      </c>
      <c r="G285" s="368">
        <v>5000</v>
      </c>
      <c r="H285" s="381">
        <v>2.0591999999999997</v>
      </c>
      <c r="I285" s="55" t="s">
        <v>964</v>
      </c>
      <c r="J285" s="203"/>
      <c r="K285" s="665"/>
      <c r="L285" s="58"/>
      <c r="M285" s="203"/>
      <c r="N285" s="58"/>
      <c r="O285" s="58"/>
      <c r="P285" s="58"/>
      <c r="Q285" s="203"/>
      <c r="R285" s="203"/>
      <c r="S285" s="203"/>
      <c r="T285" s="203"/>
      <c r="U285" s="203"/>
      <c r="V285" s="203"/>
      <c r="W285" s="203"/>
      <c r="X285" s="203"/>
      <c r="Y285" s="203"/>
      <c r="Z285" s="203"/>
      <c r="AA285" s="203"/>
      <c r="AB285" s="203"/>
      <c r="AC285" s="203"/>
      <c r="AD285" s="203"/>
      <c r="AE285" s="203"/>
      <c r="AF285" s="203"/>
      <c r="AG285" s="203"/>
      <c r="AH285" s="203"/>
      <c r="AI285" s="203"/>
    </row>
    <row r="286" spans="1:35" s="199" customFormat="1">
      <c r="A286" s="12" t="s">
        <v>1027</v>
      </c>
      <c r="B286" s="12" t="s">
        <v>97</v>
      </c>
      <c r="C286" s="13">
        <v>1</v>
      </c>
      <c r="D286" s="13" t="s">
        <v>1008</v>
      </c>
      <c r="E286" s="12" t="s">
        <v>1028</v>
      </c>
      <c r="F286" s="267" t="s">
        <v>1006</v>
      </c>
      <c r="G286" s="368">
        <v>10000</v>
      </c>
      <c r="H286" s="381">
        <v>1.3337999999999999</v>
      </c>
      <c r="I286" s="55" t="s">
        <v>964</v>
      </c>
      <c r="J286" s="203"/>
      <c r="K286" s="665"/>
      <c r="L286" s="58"/>
      <c r="M286" s="203"/>
      <c r="N286" s="58"/>
      <c r="O286" s="58"/>
      <c r="P286" s="58"/>
      <c r="Q286" s="203"/>
      <c r="R286" s="203"/>
      <c r="S286" s="203"/>
      <c r="T286" s="203"/>
      <c r="U286" s="203"/>
      <c r="V286" s="203"/>
      <c r="W286" s="203"/>
      <c r="X286" s="203"/>
      <c r="Y286" s="203"/>
      <c r="Z286" s="203"/>
      <c r="AA286" s="203"/>
      <c r="AB286" s="203"/>
      <c r="AC286" s="203"/>
      <c r="AD286" s="203"/>
      <c r="AE286" s="203"/>
      <c r="AF286" s="203"/>
      <c r="AG286" s="203"/>
      <c r="AH286" s="203"/>
      <c r="AI286" s="203"/>
    </row>
    <row r="287" spans="1:35" s="199" customFormat="1">
      <c r="A287" s="12" t="s">
        <v>1027</v>
      </c>
      <c r="B287" s="12" t="s">
        <v>97</v>
      </c>
      <c r="C287" s="13">
        <v>1</v>
      </c>
      <c r="D287" s="13" t="s">
        <v>1008</v>
      </c>
      <c r="E287" s="12" t="s">
        <v>1028</v>
      </c>
      <c r="F287" s="267" t="s">
        <v>1006</v>
      </c>
      <c r="G287" s="368">
        <v>20000</v>
      </c>
      <c r="H287" s="381">
        <v>0.9827999999999999</v>
      </c>
      <c r="I287" s="55" t="s">
        <v>964</v>
      </c>
      <c r="J287" s="203"/>
      <c r="K287" s="665"/>
      <c r="L287" s="58"/>
      <c r="M287" s="203"/>
      <c r="N287" s="58"/>
      <c r="O287" s="58"/>
      <c r="P287" s="58"/>
      <c r="Q287" s="203"/>
      <c r="R287" s="203"/>
      <c r="S287" s="203"/>
      <c r="T287" s="203"/>
      <c r="U287" s="203"/>
      <c r="V287" s="203"/>
      <c r="W287" s="203"/>
      <c r="X287" s="203"/>
      <c r="Y287" s="203"/>
      <c r="Z287" s="203"/>
      <c r="AA287" s="203"/>
      <c r="AB287" s="203"/>
      <c r="AC287" s="203"/>
      <c r="AD287" s="203"/>
      <c r="AE287" s="203"/>
      <c r="AF287" s="203"/>
      <c r="AG287" s="203"/>
      <c r="AH287" s="203"/>
      <c r="AI287" s="203"/>
    </row>
    <row r="288" spans="1:35" s="199" customFormat="1">
      <c r="A288" s="12" t="s">
        <v>1027</v>
      </c>
      <c r="B288" s="12" t="s">
        <v>97</v>
      </c>
      <c r="C288" s="13">
        <v>1</v>
      </c>
      <c r="D288" s="13" t="s">
        <v>1008</v>
      </c>
      <c r="E288" s="12" t="s">
        <v>1028</v>
      </c>
      <c r="F288" s="267" t="s">
        <v>1006</v>
      </c>
      <c r="G288" s="368">
        <v>30000</v>
      </c>
      <c r="H288" s="381">
        <v>0.84239999999999993</v>
      </c>
      <c r="I288" s="55" t="s">
        <v>964</v>
      </c>
      <c r="J288" s="203"/>
      <c r="K288" s="665"/>
      <c r="L288" s="58"/>
      <c r="M288" s="203"/>
      <c r="N288" s="58"/>
      <c r="O288" s="58"/>
      <c r="P288" s="58"/>
      <c r="Q288" s="203"/>
      <c r="R288" s="203"/>
      <c r="S288" s="203"/>
      <c r="T288" s="203"/>
      <c r="U288" s="203"/>
      <c r="V288" s="203"/>
      <c r="W288" s="203"/>
      <c r="X288" s="203"/>
      <c r="Y288" s="203"/>
      <c r="Z288" s="203"/>
      <c r="AA288" s="203"/>
      <c r="AB288" s="203"/>
      <c r="AC288" s="203"/>
      <c r="AD288" s="203"/>
      <c r="AE288" s="203"/>
      <c r="AF288" s="203"/>
      <c r="AG288" s="203"/>
      <c r="AH288" s="203"/>
      <c r="AI288" s="203"/>
    </row>
    <row r="289" spans="1:36" s="199" customFormat="1">
      <c r="A289" s="12" t="s">
        <v>1027</v>
      </c>
      <c r="B289" s="12" t="s">
        <v>97</v>
      </c>
      <c r="C289" s="13">
        <v>1</v>
      </c>
      <c r="D289" s="13" t="s">
        <v>1008</v>
      </c>
      <c r="E289" s="12" t="s">
        <v>1028</v>
      </c>
      <c r="F289" s="267" t="s">
        <v>1006</v>
      </c>
      <c r="G289" s="368">
        <v>50000</v>
      </c>
      <c r="H289" s="381">
        <v>0.70199999999999996</v>
      </c>
      <c r="I289" s="55" t="s">
        <v>964</v>
      </c>
      <c r="J289" s="203"/>
      <c r="K289" s="665"/>
      <c r="L289" s="58"/>
      <c r="M289" s="203"/>
      <c r="N289" s="58"/>
      <c r="O289" s="58"/>
      <c r="P289" s="58"/>
      <c r="Q289" s="203"/>
      <c r="R289" s="203"/>
      <c r="S289" s="203"/>
      <c r="T289" s="203"/>
      <c r="U289" s="203"/>
      <c r="V289" s="203"/>
      <c r="W289" s="203"/>
      <c r="X289" s="203"/>
      <c r="Y289" s="203"/>
      <c r="Z289" s="203"/>
      <c r="AA289" s="203"/>
      <c r="AB289" s="203"/>
      <c r="AC289" s="203"/>
      <c r="AD289" s="203"/>
      <c r="AE289" s="203"/>
      <c r="AF289" s="203"/>
      <c r="AG289" s="203"/>
      <c r="AH289" s="203"/>
      <c r="AI289" s="203"/>
    </row>
    <row r="290" spans="1:36" s="608" customFormat="1">
      <c r="A290" s="329" t="s">
        <v>515</v>
      </c>
      <c r="B290" s="329" t="s">
        <v>483</v>
      </c>
      <c r="C290" s="330">
        <v>1</v>
      </c>
      <c r="D290" s="330" t="s">
        <v>2</v>
      </c>
      <c r="E290" s="329" t="s">
        <v>620</v>
      </c>
      <c r="F290" s="331" t="s">
        <v>238</v>
      </c>
      <c r="G290" s="479">
        <v>0</v>
      </c>
      <c r="H290" s="380">
        <v>1.0529999999999999</v>
      </c>
      <c r="I290" s="332" t="s">
        <v>964</v>
      </c>
      <c r="J290" s="203"/>
      <c r="K290" s="665"/>
      <c r="L290" s="474"/>
      <c r="M290" s="606"/>
      <c r="N290" s="474"/>
      <c r="O290" s="474"/>
      <c r="P290" s="474"/>
      <c r="Q290" s="606"/>
      <c r="R290" s="606"/>
      <c r="S290" s="606"/>
      <c r="T290" s="606"/>
      <c r="U290" s="606"/>
      <c r="V290" s="606"/>
      <c r="W290" s="606"/>
      <c r="X290" s="606"/>
      <c r="Y290" s="606"/>
      <c r="Z290" s="606"/>
      <c r="AA290" s="606"/>
      <c r="AB290" s="606"/>
      <c r="AC290" s="606"/>
      <c r="AD290" s="606"/>
      <c r="AE290" s="606"/>
      <c r="AF290" s="606"/>
      <c r="AG290" s="606"/>
      <c r="AH290" s="606"/>
      <c r="AI290" s="606"/>
    </row>
    <row r="291" spans="1:36" s="610" customFormat="1">
      <c r="A291" s="329" t="s">
        <v>515</v>
      </c>
      <c r="B291" s="329" t="s">
        <v>483</v>
      </c>
      <c r="C291" s="330">
        <v>1</v>
      </c>
      <c r="D291" s="330" t="s">
        <v>2</v>
      </c>
      <c r="E291" s="329" t="s">
        <v>620</v>
      </c>
      <c r="F291" s="331" t="s">
        <v>238</v>
      </c>
      <c r="G291" s="479">
        <v>10000</v>
      </c>
      <c r="H291" s="380">
        <v>1.0529999999999999</v>
      </c>
      <c r="I291" s="332" t="s">
        <v>964</v>
      </c>
      <c r="J291" s="203"/>
      <c r="K291" s="665"/>
      <c r="L291" s="474"/>
      <c r="M291" s="606"/>
      <c r="N291" s="474"/>
      <c r="O291" s="474"/>
      <c r="P291" s="474"/>
      <c r="Q291" s="606"/>
      <c r="R291" s="606"/>
      <c r="S291" s="606"/>
      <c r="T291" s="606"/>
      <c r="U291" s="606"/>
      <c r="V291" s="606"/>
      <c r="W291" s="606"/>
      <c r="X291" s="606"/>
      <c r="Y291" s="606"/>
      <c r="Z291" s="606"/>
      <c r="AA291" s="606"/>
      <c r="AB291" s="606"/>
      <c r="AC291" s="606"/>
      <c r="AD291" s="606"/>
      <c r="AE291" s="606"/>
      <c r="AF291" s="606"/>
      <c r="AG291" s="606"/>
      <c r="AH291" s="606"/>
      <c r="AI291" s="606"/>
      <c r="AJ291" s="609"/>
    </row>
    <row r="292" spans="1:36" s="610" customFormat="1">
      <c r="A292" s="329" t="s">
        <v>515</v>
      </c>
      <c r="B292" s="329" t="s">
        <v>483</v>
      </c>
      <c r="C292" s="330">
        <v>1</v>
      </c>
      <c r="D292" s="330" t="s">
        <v>2</v>
      </c>
      <c r="E292" s="329" t="s">
        <v>620</v>
      </c>
      <c r="F292" s="331" t="s">
        <v>238</v>
      </c>
      <c r="G292" s="479">
        <v>30000</v>
      </c>
      <c r="H292" s="380">
        <v>0.97109999999999985</v>
      </c>
      <c r="I292" s="332" t="s">
        <v>964</v>
      </c>
      <c r="J292" s="203"/>
      <c r="K292" s="665"/>
      <c r="L292" s="474"/>
      <c r="M292" s="606"/>
      <c r="N292" s="474"/>
      <c r="O292" s="474"/>
      <c r="P292" s="474"/>
      <c r="Q292" s="606"/>
      <c r="R292" s="606"/>
      <c r="S292" s="606"/>
      <c r="T292" s="606"/>
      <c r="U292" s="606"/>
      <c r="V292" s="606"/>
      <c r="W292" s="606"/>
      <c r="X292" s="606"/>
      <c r="Y292" s="606"/>
      <c r="Z292" s="606"/>
      <c r="AA292" s="606"/>
      <c r="AB292" s="606"/>
      <c r="AC292" s="606"/>
      <c r="AD292" s="606"/>
      <c r="AE292" s="606"/>
      <c r="AF292" s="606"/>
      <c r="AG292" s="606"/>
      <c r="AH292" s="606"/>
      <c r="AI292" s="606"/>
      <c r="AJ292" s="609"/>
    </row>
    <row r="293" spans="1:36" s="610" customFormat="1">
      <c r="A293" s="329" t="s">
        <v>515</v>
      </c>
      <c r="B293" s="329" t="s">
        <v>483</v>
      </c>
      <c r="C293" s="330">
        <v>1</v>
      </c>
      <c r="D293" s="330" t="s">
        <v>2</v>
      </c>
      <c r="E293" s="329" t="s">
        <v>620</v>
      </c>
      <c r="F293" s="331" t="s">
        <v>238</v>
      </c>
      <c r="G293" s="479">
        <v>50000</v>
      </c>
      <c r="H293" s="380">
        <v>0.93599999999999994</v>
      </c>
      <c r="I293" s="332" t="s">
        <v>964</v>
      </c>
      <c r="J293" s="203"/>
      <c r="K293" s="665"/>
      <c r="L293" s="474"/>
      <c r="M293" s="606"/>
      <c r="N293" s="474"/>
      <c r="O293" s="474"/>
      <c r="P293" s="474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06"/>
      <c r="AB293" s="606"/>
      <c r="AC293" s="606"/>
      <c r="AD293" s="606"/>
      <c r="AE293" s="606"/>
      <c r="AF293" s="606"/>
      <c r="AG293" s="606"/>
      <c r="AH293" s="606"/>
      <c r="AI293" s="606"/>
      <c r="AJ293" s="609"/>
    </row>
    <row r="294" spans="1:36" s="610" customFormat="1">
      <c r="A294" s="329" t="s">
        <v>516</v>
      </c>
      <c r="B294" s="329" t="s">
        <v>484</v>
      </c>
      <c r="C294" s="330">
        <v>1</v>
      </c>
      <c r="D294" s="330" t="s">
        <v>2</v>
      </c>
      <c r="E294" s="329" t="s">
        <v>621</v>
      </c>
      <c r="F294" s="331" t="s">
        <v>238</v>
      </c>
      <c r="G294" s="479">
        <v>0</v>
      </c>
      <c r="H294" s="380">
        <v>2.4102000000000001</v>
      </c>
      <c r="I294" s="332" t="s">
        <v>964</v>
      </c>
      <c r="J294" s="203"/>
      <c r="K294" s="665"/>
      <c r="L294" s="474"/>
      <c r="M294" s="606"/>
      <c r="N294" s="474"/>
      <c r="O294" s="474"/>
      <c r="P294" s="474"/>
      <c r="Q294" s="606"/>
      <c r="R294" s="606"/>
      <c r="S294" s="606"/>
      <c r="T294" s="606"/>
      <c r="U294" s="606"/>
      <c r="V294" s="606"/>
      <c r="W294" s="606"/>
      <c r="X294" s="606"/>
      <c r="Y294" s="606"/>
      <c r="Z294" s="606"/>
      <c r="AA294" s="606"/>
      <c r="AB294" s="606"/>
      <c r="AC294" s="606"/>
      <c r="AD294" s="606"/>
      <c r="AE294" s="606"/>
      <c r="AF294" s="606"/>
      <c r="AG294" s="606"/>
      <c r="AH294" s="606"/>
      <c r="AI294" s="606"/>
      <c r="AJ294" s="609"/>
    </row>
    <row r="295" spans="1:36" s="610" customFormat="1">
      <c r="A295" s="329" t="s">
        <v>516</v>
      </c>
      <c r="B295" s="329" t="s">
        <v>484</v>
      </c>
      <c r="C295" s="330">
        <v>1</v>
      </c>
      <c r="D295" s="330" t="s">
        <v>2</v>
      </c>
      <c r="E295" s="329" t="s">
        <v>621</v>
      </c>
      <c r="F295" s="331" t="s">
        <v>238</v>
      </c>
      <c r="G295" s="479">
        <v>10000</v>
      </c>
      <c r="H295" s="380">
        <v>2.4102000000000001</v>
      </c>
      <c r="I295" s="332" t="s">
        <v>964</v>
      </c>
      <c r="J295" s="203"/>
      <c r="K295" s="665"/>
      <c r="L295" s="474"/>
      <c r="M295" s="606"/>
      <c r="N295" s="474"/>
      <c r="O295" s="474"/>
      <c r="P295" s="474"/>
      <c r="Q295" s="606"/>
      <c r="R295" s="606"/>
      <c r="S295" s="606"/>
      <c r="T295" s="606"/>
      <c r="U295" s="606"/>
      <c r="V295" s="606"/>
      <c r="W295" s="606"/>
      <c r="X295" s="606"/>
      <c r="Y295" s="606"/>
      <c r="Z295" s="606"/>
      <c r="AA295" s="606"/>
      <c r="AB295" s="606"/>
      <c r="AC295" s="606"/>
      <c r="AD295" s="606"/>
      <c r="AE295" s="606"/>
      <c r="AF295" s="606"/>
      <c r="AG295" s="606"/>
      <c r="AH295" s="606"/>
      <c r="AI295" s="606"/>
      <c r="AJ295" s="609"/>
    </row>
    <row r="296" spans="1:36" s="610" customFormat="1">
      <c r="A296" s="329" t="s">
        <v>516</v>
      </c>
      <c r="B296" s="329" t="s">
        <v>484</v>
      </c>
      <c r="C296" s="330">
        <v>1</v>
      </c>
      <c r="D296" s="330" t="s">
        <v>2</v>
      </c>
      <c r="E296" s="329" t="s">
        <v>621</v>
      </c>
      <c r="F296" s="331" t="s">
        <v>238</v>
      </c>
      <c r="G296" s="479">
        <v>20000</v>
      </c>
      <c r="H296" s="380">
        <v>2.1644999999999999</v>
      </c>
      <c r="I296" s="332" t="s">
        <v>964</v>
      </c>
      <c r="J296" s="203"/>
      <c r="K296" s="665"/>
      <c r="L296" s="474"/>
      <c r="M296" s="606"/>
      <c r="N296" s="474"/>
      <c r="O296" s="474"/>
      <c r="P296" s="474"/>
      <c r="Q296" s="606"/>
      <c r="R296" s="606"/>
      <c r="S296" s="606"/>
      <c r="T296" s="606"/>
      <c r="U296" s="606"/>
      <c r="V296" s="606"/>
      <c r="W296" s="606"/>
      <c r="X296" s="606"/>
      <c r="Y296" s="606"/>
      <c r="Z296" s="606"/>
      <c r="AA296" s="606"/>
      <c r="AB296" s="606"/>
      <c r="AC296" s="606"/>
      <c r="AD296" s="606"/>
      <c r="AE296" s="606"/>
      <c r="AF296" s="606"/>
      <c r="AG296" s="606"/>
      <c r="AH296" s="606"/>
      <c r="AI296" s="606"/>
      <c r="AJ296" s="609"/>
    </row>
    <row r="297" spans="1:36" s="610" customFormat="1">
      <c r="A297" s="329" t="s">
        <v>516</v>
      </c>
      <c r="B297" s="329" t="s">
        <v>484</v>
      </c>
      <c r="C297" s="330">
        <v>1</v>
      </c>
      <c r="D297" s="330" t="s">
        <v>2</v>
      </c>
      <c r="E297" s="329" t="s">
        <v>621</v>
      </c>
      <c r="F297" s="331" t="s">
        <v>238</v>
      </c>
      <c r="G297" s="479">
        <v>30000</v>
      </c>
      <c r="H297" s="380">
        <v>2.0591999999999997</v>
      </c>
      <c r="I297" s="332" t="s">
        <v>964</v>
      </c>
      <c r="J297" s="203"/>
      <c r="K297" s="665"/>
      <c r="L297" s="474"/>
      <c r="M297" s="606"/>
      <c r="N297" s="474"/>
      <c r="O297" s="474"/>
      <c r="P297" s="474"/>
      <c r="Q297" s="606"/>
      <c r="R297" s="606"/>
      <c r="S297" s="606"/>
      <c r="T297" s="606"/>
      <c r="U297" s="606"/>
      <c r="V297" s="606"/>
      <c r="W297" s="606"/>
      <c r="X297" s="606"/>
      <c r="Y297" s="606"/>
      <c r="Z297" s="606"/>
      <c r="AA297" s="606"/>
      <c r="AB297" s="606"/>
      <c r="AC297" s="606"/>
      <c r="AD297" s="606"/>
      <c r="AE297" s="606"/>
      <c r="AF297" s="606"/>
      <c r="AG297" s="606"/>
      <c r="AH297" s="606"/>
      <c r="AI297" s="606"/>
      <c r="AJ297" s="609"/>
    </row>
    <row r="298" spans="1:36" s="610" customFormat="1">
      <c r="A298" s="329" t="s">
        <v>516</v>
      </c>
      <c r="B298" s="329" t="s">
        <v>484</v>
      </c>
      <c r="C298" s="330">
        <v>1</v>
      </c>
      <c r="D298" s="330" t="s">
        <v>2</v>
      </c>
      <c r="E298" s="329" t="s">
        <v>621</v>
      </c>
      <c r="F298" s="331" t="s">
        <v>238</v>
      </c>
      <c r="G298" s="479">
        <v>40000</v>
      </c>
      <c r="H298" s="380">
        <v>1.9655999999999998</v>
      </c>
      <c r="I298" s="332" t="s">
        <v>964</v>
      </c>
      <c r="J298" s="203"/>
      <c r="K298" s="665"/>
      <c r="L298" s="474"/>
      <c r="M298" s="606"/>
      <c r="N298" s="474"/>
      <c r="O298" s="474"/>
      <c r="P298" s="474"/>
      <c r="Q298" s="606"/>
      <c r="R298" s="606"/>
      <c r="S298" s="606"/>
      <c r="T298" s="606"/>
      <c r="U298" s="606"/>
      <c r="V298" s="606"/>
      <c r="W298" s="606"/>
      <c r="X298" s="606"/>
      <c r="Y298" s="606"/>
      <c r="Z298" s="606"/>
      <c r="AA298" s="606"/>
      <c r="AB298" s="606"/>
      <c r="AC298" s="606"/>
      <c r="AD298" s="606"/>
      <c r="AE298" s="606"/>
      <c r="AF298" s="606"/>
      <c r="AG298" s="606"/>
      <c r="AH298" s="606"/>
      <c r="AI298" s="606"/>
      <c r="AJ298" s="609"/>
    </row>
    <row r="299" spans="1:36" s="610" customFormat="1">
      <c r="A299" s="329" t="s">
        <v>516</v>
      </c>
      <c r="B299" s="329" t="s">
        <v>484</v>
      </c>
      <c r="C299" s="330">
        <v>1</v>
      </c>
      <c r="D299" s="330" t="s">
        <v>2</v>
      </c>
      <c r="E299" s="329" t="s">
        <v>621</v>
      </c>
      <c r="F299" s="331" t="s">
        <v>238</v>
      </c>
      <c r="G299" s="479">
        <v>50000</v>
      </c>
      <c r="H299" s="380">
        <v>1.9304999999999999</v>
      </c>
      <c r="I299" s="332" t="s">
        <v>964</v>
      </c>
      <c r="J299" s="203"/>
      <c r="K299" s="665"/>
      <c r="L299" s="474"/>
      <c r="M299" s="606"/>
      <c r="N299" s="474"/>
      <c r="O299" s="474"/>
      <c r="P299" s="474"/>
      <c r="Q299" s="606"/>
      <c r="R299" s="606"/>
      <c r="S299" s="606"/>
      <c r="T299" s="606"/>
      <c r="U299" s="606"/>
      <c r="V299" s="606"/>
      <c r="W299" s="606"/>
      <c r="X299" s="606"/>
      <c r="Y299" s="606"/>
      <c r="Z299" s="606"/>
      <c r="AA299" s="606"/>
      <c r="AB299" s="606"/>
      <c r="AC299" s="606"/>
      <c r="AD299" s="606"/>
      <c r="AE299" s="606"/>
      <c r="AF299" s="606"/>
      <c r="AG299" s="606"/>
      <c r="AH299" s="606"/>
      <c r="AI299" s="606"/>
      <c r="AJ299" s="609"/>
    </row>
    <row r="300" spans="1:36" s="241" customFormat="1">
      <c r="A300" s="12" t="s">
        <v>1029</v>
      </c>
      <c r="B300" s="12" t="s">
        <v>517</v>
      </c>
      <c r="C300" s="13">
        <v>1</v>
      </c>
      <c r="D300" s="13" t="s">
        <v>1008</v>
      </c>
      <c r="E300" s="12" t="s">
        <v>1030</v>
      </c>
      <c r="F300" s="267" t="s">
        <v>1006</v>
      </c>
      <c r="G300" s="368">
        <v>0</v>
      </c>
      <c r="H300" s="381">
        <v>3.9662999999999999</v>
      </c>
      <c r="I300" s="544" t="s">
        <v>964</v>
      </c>
      <c r="J300" s="203"/>
      <c r="K300" s="665"/>
      <c r="L300" s="58"/>
      <c r="M300" s="203"/>
      <c r="N300" s="58"/>
      <c r="O300" s="58"/>
      <c r="P300" s="58"/>
      <c r="Q300" s="333"/>
      <c r="R300" s="333"/>
      <c r="S300" s="333"/>
      <c r="T300" s="333"/>
      <c r="U300" s="333"/>
      <c r="V300" s="333"/>
      <c r="W300" s="333"/>
      <c r="X300" s="333"/>
      <c r="Y300" s="333"/>
      <c r="Z300" s="333"/>
      <c r="AA300" s="333"/>
      <c r="AB300" s="333"/>
      <c r="AC300" s="333"/>
      <c r="AD300" s="333"/>
      <c r="AE300" s="333"/>
      <c r="AF300" s="333"/>
      <c r="AG300" s="333"/>
      <c r="AH300" s="333"/>
      <c r="AI300" s="333"/>
      <c r="AJ300" s="240"/>
    </row>
    <row r="301" spans="1:36" s="241" customFormat="1">
      <c r="A301" s="12" t="s">
        <v>1029</v>
      </c>
      <c r="B301" s="12" t="s">
        <v>517</v>
      </c>
      <c r="C301" s="13">
        <v>1</v>
      </c>
      <c r="D301" s="13" t="s">
        <v>1008</v>
      </c>
      <c r="E301" s="12" t="s">
        <v>1030</v>
      </c>
      <c r="F301" s="267" t="s">
        <v>1006</v>
      </c>
      <c r="G301" s="368">
        <v>5000</v>
      </c>
      <c r="H301" s="381">
        <v>3.9662999999999999</v>
      </c>
      <c r="I301" s="544" t="s">
        <v>964</v>
      </c>
      <c r="J301" s="203"/>
      <c r="K301" s="665"/>
      <c r="L301" s="58"/>
      <c r="M301" s="203"/>
      <c r="N301" s="58"/>
      <c r="O301" s="58"/>
      <c r="P301" s="58"/>
      <c r="Q301" s="333"/>
      <c r="R301" s="333"/>
      <c r="S301" s="333"/>
      <c r="T301" s="333"/>
      <c r="U301" s="333"/>
      <c r="V301" s="333"/>
      <c r="W301" s="333"/>
      <c r="X301" s="333"/>
      <c r="Y301" s="333"/>
      <c r="Z301" s="333"/>
      <c r="AA301" s="333"/>
      <c r="AB301" s="333"/>
      <c r="AC301" s="333"/>
      <c r="AD301" s="333"/>
      <c r="AE301" s="333"/>
      <c r="AF301" s="333"/>
      <c r="AG301" s="333"/>
      <c r="AH301" s="333"/>
      <c r="AI301" s="333"/>
      <c r="AJ301" s="240"/>
    </row>
    <row r="302" spans="1:36" s="241" customFormat="1">
      <c r="A302" s="12" t="s">
        <v>1029</v>
      </c>
      <c r="B302" s="12" t="s">
        <v>517</v>
      </c>
      <c r="C302" s="13">
        <v>1</v>
      </c>
      <c r="D302" s="13" t="s">
        <v>1008</v>
      </c>
      <c r="E302" s="12" t="s">
        <v>1030</v>
      </c>
      <c r="F302" s="267" t="s">
        <v>1006</v>
      </c>
      <c r="G302" s="368">
        <v>10000</v>
      </c>
      <c r="H302" s="381">
        <v>3.3227999999999995</v>
      </c>
      <c r="I302" s="544" t="s">
        <v>964</v>
      </c>
      <c r="J302" s="203"/>
      <c r="K302" s="665"/>
      <c r="L302" s="58"/>
      <c r="M302" s="203"/>
      <c r="N302" s="58"/>
      <c r="O302" s="58"/>
      <c r="P302" s="58"/>
      <c r="Q302" s="333"/>
      <c r="R302" s="333"/>
      <c r="S302" s="333"/>
      <c r="T302" s="333"/>
      <c r="U302" s="333"/>
      <c r="V302" s="333"/>
      <c r="W302" s="333"/>
      <c r="X302" s="333"/>
      <c r="Y302" s="333"/>
      <c r="Z302" s="333"/>
      <c r="AA302" s="333"/>
      <c r="AB302" s="333"/>
      <c r="AC302" s="333"/>
      <c r="AD302" s="333"/>
      <c r="AE302" s="333"/>
      <c r="AF302" s="333"/>
      <c r="AG302" s="333"/>
      <c r="AH302" s="333"/>
      <c r="AI302" s="333"/>
      <c r="AJ302" s="240"/>
    </row>
    <row r="303" spans="1:36" s="241" customFormat="1">
      <c r="A303" s="12" t="s">
        <v>1029</v>
      </c>
      <c r="B303" s="12" t="s">
        <v>517</v>
      </c>
      <c r="C303" s="13">
        <v>1</v>
      </c>
      <c r="D303" s="13" t="s">
        <v>1008</v>
      </c>
      <c r="E303" s="12" t="s">
        <v>1030</v>
      </c>
      <c r="F303" s="267" t="s">
        <v>1006</v>
      </c>
      <c r="G303" s="368">
        <v>20000</v>
      </c>
      <c r="H303" s="381">
        <v>2.9718</v>
      </c>
      <c r="I303" s="544" t="s">
        <v>964</v>
      </c>
      <c r="J303" s="203"/>
      <c r="K303" s="665"/>
      <c r="L303" s="58"/>
      <c r="M303" s="203"/>
      <c r="N303" s="58"/>
      <c r="O303" s="58"/>
      <c r="P303" s="58"/>
      <c r="Q303" s="333"/>
      <c r="R303" s="333"/>
      <c r="S303" s="333"/>
      <c r="T303" s="333"/>
      <c r="U303" s="333"/>
      <c r="V303" s="333"/>
      <c r="W303" s="333"/>
      <c r="X303" s="333"/>
      <c r="Y303" s="333"/>
      <c r="Z303" s="333"/>
      <c r="AA303" s="333"/>
      <c r="AB303" s="333"/>
      <c r="AC303" s="333"/>
      <c r="AD303" s="333"/>
      <c r="AE303" s="333"/>
      <c r="AF303" s="333"/>
      <c r="AG303" s="333"/>
      <c r="AH303" s="333"/>
      <c r="AI303" s="333"/>
      <c r="AJ303" s="240"/>
    </row>
    <row r="304" spans="1:36" s="241" customFormat="1">
      <c r="A304" s="12" t="s">
        <v>1029</v>
      </c>
      <c r="B304" s="12" t="s">
        <v>517</v>
      </c>
      <c r="C304" s="13">
        <v>1</v>
      </c>
      <c r="D304" s="13" t="s">
        <v>1008</v>
      </c>
      <c r="E304" s="12" t="s">
        <v>1030</v>
      </c>
      <c r="F304" s="267" t="s">
        <v>1006</v>
      </c>
      <c r="G304" s="368">
        <v>30000</v>
      </c>
      <c r="H304" s="381">
        <v>2.9366999999999996</v>
      </c>
      <c r="I304" s="544" t="s">
        <v>964</v>
      </c>
      <c r="J304" s="203"/>
      <c r="K304" s="665"/>
      <c r="L304" s="58"/>
      <c r="M304" s="203"/>
      <c r="N304" s="58"/>
      <c r="O304" s="58"/>
      <c r="P304" s="58"/>
      <c r="Q304" s="333"/>
      <c r="R304" s="333"/>
      <c r="S304" s="333"/>
      <c r="T304" s="333"/>
      <c r="U304" s="333"/>
      <c r="V304" s="333"/>
      <c r="W304" s="333"/>
      <c r="X304" s="333"/>
      <c r="Y304" s="333"/>
      <c r="Z304" s="333"/>
      <c r="AA304" s="333"/>
      <c r="AB304" s="333"/>
      <c r="AC304" s="333"/>
      <c r="AD304" s="333"/>
      <c r="AE304" s="333"/>
      <c r="AF304" s="333"/>
      <c r="AG304" s="333"/>
      <c r="AH304" s="333"/>
      <c r="AI304" s="333"/>
      <c r="AJ304" s="240"/>
    </row>
    <row r="305" spans="1:36" s="241" customFormat="1">
      <c r="A305" s="12" t="s">
        <v>1029</v>
      </c>
      <c r="B305" s="12" t="s">
        <v>517</v>
      </c>
      <c r="C305" s="13">
        <v>1</v>
      </c>
      <c r="D305" s="13" t="s">
        <v>1008</v>
      </c>
      <c r="E305" s="12" t="s">
        <v>1030</v>
      </c>
      <c r="F305" s="267" t="s">
        <v>1006</v>
      </c>
      <c r="G305" s="368">
        <v>50000</v>
      </c>
      <c r="H305" s="381">
        <v>2.8079999999999998</v>
      </c>
      <c r="I305" s="544" t="s">
        <v>964</v>
      </c>
      <c r="J305" s="203"/>
      <c r="K305" s="665"/>
      <c r="L305" s="58"/>
      <c r="M305" s="203"/>
      <c r="N305" s="58"/>
      <c r="O305" s="58"/>
      <c r="P305" s="58"/>
      <c r="Q305" s="333"/>
      <c r="R305" s="333"/>
      <c r="S305" s="333"/>
      <c r="T305" s="333"/>
      <c r="U305" s="333"/>
      <c r="V305" s="333"/>
      <c r="W305" s="333"/>
      <c r="X305" s="333"/>
      <c r="Y305" s="333"/>
      <c r="Z305" s="333"/>
      <c r="AA305" s="333"/>
      <c r="AB305" s="333"/>
      <c r="AC305" s="333"/>
      <c r="AD305" s="333"/>
      <c r="AE305" s="333"/>
      <c r="AF305" s="333"/>
      <c r="AG305" s="333"/>
      <c r="AH305" s="333"/>
      <c r="AI305" s="333"/>
      <c r="AJ305" s="240"/>
    </row>
    <row r="306" spans="1:36" s="481" customFormat="1">
      <c r="A306" s="329" t="s">
        <v>520</v>
      </c>
      <c r="B306" s="329" t="s">
        <v>395</v>
      </c>
      <c r="C306" s="330">
        <v>1</v>
      </c>
      <c r="D306" s="330" t="s">
        <v>2</v>
      </c>
      <c r="E306" s="329" t="s">
        <v>619</v>
      </c>
      <c r="F306" s="331" t="s">
        <v>238</v>
      </c>
      <c r="G306" s="479">
        <v>0</v>
      </c>
      <c r="H306" s="380">
        <v>2.0825999999999998</v>
      </c>
      <c r="I306" s="332" t="s">
        <v>964</v>
      </c>
      <c r="J306" s="203"/>
      <c r="K306" s="665"/>
      <c r="L306" s="474"/>
      <c r="M306" s="477"/>
      <c r="N306" s="474"/>
      <c r="O306" s="474"/>
      <c r="P306" s="474"/>
      <c r="Q306" s="477"/>
      <c r="R306" s="477"/>
      <c r="S306" s="477"/>
      <c r="T306" s="477"/>
      <c r="U306" s="477"/>
      <c r="V306" s="477"/>
      <c r="W306" s="477"/>
      <c r="X306" s="477"/>
      <c r="Y306" s="477"/>
      <c r="Z306" s="477"/>
      <c r="AA306" s="477"/>
      <c r="AB306" s="477"/>
      <c r="AC306" s="477"/>
      <c r="AD306" s="477"/>
      <c r="AE306" s="477"/>
      <c r="AF306" s="477"/>
      <c r="AG306" s="477"/>
      <c r="AH306" s="477"/>
      <c r="AI306" s="477"/>
      <c r="AJ306" s="480"/>
    </row>
    <row r="307" spans="1:36" s="481" customFormat="1">
      <c r="A307" s="329" t="s">
        <v>520</v>
      </c>
      <c r="B307" s="329" t="s">
        <v>395</v>
      </c>
      <c r="C307" s="330">
        <v>1</v>
      </c>
      <c r="D307" s="330" t="s">
        <v>2</v>
      </c>
      <c r="E307" s="329" t="s">
        <v>619</v>
      </c>
      <c r="F307" s="331" t="s">
        <v>238</v>
      </c>
      <c r="G307" s="479">
        <v>5000</v>
      </c>
      <c r="H307" s="380">
        <v>2.0825999999999998</v>
      </c>
      <c r="I307" s="332" t="s">
        <v>964</v>
      </c>
      <c r="J307" s="203"/>
      <c r="K307" s="665"/>
      <c r="L307" s="474"/>
      <c r="M307" s="477"/>
      <c r="N307" s="474"/>
      <c r="O307" s="474"/>
      <c r="P307" s="474"/>
      <c r="Q307" s="477"/>
      <c r="R307" s="477"/>
      <c r="S307" s="477"/>
      <c r="T307" s="477"/>
      <c r="U307" s="477"/>
      <c r="V307" s="477"/>
      <c r="W307" s="477"/>
      <c r="X307" s="477"/>
      <c r="Y307" s="477"/>
      <c r="Z307" s="477"/>
      <c r="AA307" s="477"/>
      <c r="AB307" s="477"/>
      <c r="AC307" s="477"/>
      <c r="AD307" s="477"/>
      <c r="AE307" s="477"/>
      <c r="AF307" s="477"/>
      <c r="AG307" s="477"/>
      <c r="AH307" s="477"/>
      <c r="AI307" s="477"/>
      <c r="AJ307" s="480"/>
    </row>
    <row r="308" spans="1:36" s="481" customFormat="1">
      <c r="A308" s="329" t="s">
        <v>520</v>
      </c>
      <c r="B308" s="329" t="s">
        <v>395</v>
      </c>
      <c r="C308" s="330">
        <v>1</v>
      </c>
      <c r="D308" s="330" t="s">
        <v>2</v>
      </c>
      <c r="E308" s="329" t="s">
        <v>619</v>
      </c>
      <c r="F308" s="331" t="s">
        <v>238</v>
      </c>
      <c r="G308" s="479">
        <v>10000</v>
      </c>
      <c r="H308" s="380">
        <v>1.3337999999999999</v>
      </c>
      <c r="I308" s="332" t="s">
        <v>964</v>
      </c>
      <c r="J308" s="203"/>
      <c r="K308" s="665"/>
      <c r="L308" s="474"/>
      <c r="M308" s="477"/>
      <c r="N308" s="474"/>
      <c r="O308" s="474"/>
      <c r="P308" s="474"/>
      <c r="Q308" s="477"/>
      <c r="R308" s="477"/>
      <c r="S308" s="477"/>
      <c r="T308" s="477"/>
      <c r="U308" s="477"/>
      <c r="V308" s="477"/>
      <c r="W308" s="477"/>
      <c r="X308" s="477"/>
      <c r="Y308" s="477"/>
      <c r="Z308" s="477"/>
      <c r="AA308" s="477"/>
      <c r="AB308" s="477"/>
      <c r="AC308" s="477"/>
      <c r="AD308" s="477"/>
      <c r="AE308" s="477"/>
      <c r="AF308" s="477"/>
      <c r="AG308" s="477"/>
      <c r="AH308" s="477"/>
      <c r="AI308" s="477"/>
      <c r="AJ308" s="480"/>
    </row>
    <row r="309" spans="1:36" s="481" customFormat="1">
      <c r="A309" s="329" t="s">
        <v>520</v>
      </c>
      <c r="B309" s="329" t="s">
        <v>395</v>
      </c>
      <c r="C309" s="330">
        <v>1</v>
      </c>
      <c r="D309" s="330" t="s">
        <v>2</v>
      </c>
      <c r="E309" s="329" t="s">
        <v>619</v>
      </c>
      <c r="F309" s="331" t="s">
        <v>238</v>
      </c>
      <c r="G309" s="479">
        <v>30000</v>
      </c>
      <c r="H309" s="380">
        <v>0.90089999999999992</v>
      </c>
      <c r="I309" s="332" t="s">
        <v>964</v>
      </c>
      <c r="J309" s="203"/>
      <c r="K309" s="665"/>
      <c r="L309" s="474"/>
      <c r="M309" s="477"/>
      <c r="N309" s="474"/>
      <c r="O309" s="474"/>
      <c r="P309" s="474"/>
      <c r="Q309" s="477"/>
      <c r="R309" s="477"/>
      <c r="S309" s="477"/>
      <c r="T309" s="477"/>
      <c r="U309" s="477"/>
      <c r="V309" s="477"/>
      <c r="W309" s="477"/>
      <c r="X309" s="477"/>
      <c r="Y309" s="477"/>
      <c r="Z309" s="477"/>
      <c r="AA309" s="477"/>
      <c r="AB309" s="477"/>
      <c r="AC309" s="477"/>
      <c r="AD309" s="477"/>
      <c r="AE309" s="477"/>
      <c r="AF309" s="477"/>
      <c r="AG309" s="477"/>
      <c r="AH309" s="477"/>
      <c r="AI309" s="477"/>
      <c r="AJ309" s="480"/>
    </row>
    <row r="310" spans="1:36" s="481" customFormat="1">
      <c r="A310" s="329" t="s">
        <v>520</v>
      </c>
      <c r="B310" s="329" t="s">
        <v>395</v>
      </c>
      <c r="C310" s="330">
        <v>1</v>
      </c>
      <c r="D310" s="330" t="s">
        <v>2</v>
      </c>
      <c r="E310" s="329" t="s">
        <v>619</v>
      </c>
      <c r="F310" s="331" t="s">
        <v>238</v>
      </c>
      <c r="G310" s="479">
        <v>35000</v>
      </c>
      <c r="H310" s="380">
        <v>0.85409999999999997</v>
      </c>
      <c r="I310" s="332" t="s">
        <v>964</v>
      </c>
      <c r="J310" s="203"/>
      <c r="K310" s="665"/>
      <c r="L310" s="474"/>
      <c r="M310" s="477"/>
      <c r="N310" s="474"/>
      <c r="O310" s="474"/>
      <c r="P310" s="474"/>
      <c r="Q310" s="477"/>
      <c r="R310" s="477"/>
      <c r="S310" s="477"/>
      <c r="T310" s="477"/>
      <c r="U310" s="477"/>
      <c r="V310" s="477"/>
      <c r="W310" s="477"/>
      <c r="X310" s="477"/>
      <c r="Y310" s="477"/>
      <c r="Z310" s="477"/>
      <c r="AA310" s="477"/>
      <c r="AB310" s="477"/>
      <c r="AC310" s="477"/>
      <c r="AD310" s="477"/>
      <c r="AE310" s="477"/>
      <c r="AF310" s="477"/>
      <c r="AG310" s="477"/>
      <c r="AH310" s="477"/>
      <c r="AI310" s="477"/>
      <c r="AJ310" s="480"/>
    </row>
    <row r="311" spans="1:36" s="481" customFormat="1">
      <c r="A311" s="329" t="s">
        <v>520</v>
      </c>
      <c r="B311" s="329" t="s">
        <v>395</v>
      </c>
      <c r="C311" s="330">
        <v>1</v>
      </c>
      <c r="D311" s="330" t="s">
        <v>2</v>
      </c>
      <c r="E311" s="329" t="s">
        <v>619</v>
      </c>
      <c r="F311" s="331" t="s">
        <v>238</v>
      </c>
      <c r="G311" s="479">
        <v>50000</v>
      </c>
      <c r="H311" s="380">
        <v>0.78390000000000004</v>
      </c>
      <c r="I311" s="332" t="s">
        <v>964</v>
      </c>
      <c r="J311" s="203"/>
      <c r="K311" s="665"/>
      <c r="L311" s="474"/>
      <c r="M311" s="477"/>
      <c r="N311" s="474"/>
      <c r="O311" s="474"/>
      <c r="P311" s="474"/>
      <c r="Q311" s="477"/>
      <c r="R311" s="477"/>
      <c r="S311" s="477"/>
      <c r="T311" s="477"/>
      <c r="U311" s="477"/>
      <c r="V311" s="477"/>
      <c r="W311" s="477"/>
      <c r="X311" s="477"/>
      <c r="Y311" s="477"/>
      <c r="Z311" s="477"/>
      <c r="AA311" s="477"/>
      <c r="AB311" s="477"/>
      <c r="AC311" s="477"/>
      <c r="AD311" s="477"/>
      <c r="AE311" s="477"/>
      <c r="AF311" s="477"/>
      <c r="AG311" s="477"/>
      <c r="AH311" s="477"/>
      <c r="AI311" s="477"/>
      <c r="AJ311" s="480"/>
    </row>
    <row r="312" spans="1:36" s="481" customFormat="1">
      <c r="A312" s="329" t="s">
        <v>520</v>
      </c>
      <c r="B312" s="329" t="s">
        <v>395</v>
      </c>
      <c r="C312" s="330">
        <v>1</v>
      </c>
      <c r="D312" s="330" t="s">
        <v>2</v>
      </c>
      <c r="E312" s="329" t="s">
        <v>619</v>
      </c>
      <c r="F312" s="331" t="s">
        <v>238</v>
      </c>
      <c r="G312" s="479">
        <v>80000</v>
      </c>
      <c r="H312" s="380">
        <v>0.73709999999999998</v>
      </c>
      <c r="I312" s="332" t="s">
        <v>964</v>
      </c>
      <c r="J312" s="203"/>
      <c r="K312" s="665"/>
      <c r="L312" s="474"/>
      <c r="M312" s="477"/>
      <c r="N312" s="474"/>
      <c r="O312" s="474"/>
      <c r="P312" s="474"/>
      <c r="Q312" s="477"/>
      <c r="R312" s="477"/>
      <c r="S312" s="477"/>
      <c r="T312" s="477"/>
      <c r="U312" s="477"/>
      <c r="V312" s="477"/>
      <c r="W312" s="477"/>
      <c r="X312" s="477"/>
      <c r="Y312" s="477"/>
      <c r="Z312" s="477"/>
      <c r="AA312" s="477"/>
      <c r="AB312" s="477"/>
      <c r="AC312" s="477"/>
      <c r="AD312" s="477"/>
      <c r="AE312" s="477"/>
      <c r="AF312" s="477"/>
      <c r="AG312" s="477"/>
      <c r="AH312" s="477"/>
      <c r="AI312" s="477"/>
      <c r="AJ312" s="480"/>
    </row>
    <row r="313" spans="1:36" s="241" customFormat="1">
      <c r="A313" s="12" t="s">
        <v>1031</v>
      </c>
      <c r="B313" s="12" t="s">
        <v>518</v>
      </c>
      <c r="C313" s="13">
        <v>1</v>
      </c>
      <c r="D313" s="13" t="s">
        <v>1008</v>
      </c>
      <c r="E313" s="12" t="s">
        <v>1018</v>
      </c>
      <c r="F313" s="267" t="s">
        <v>1006</v>
      </c>
      <c r="G313" s="368">
        <v>0</v>
      </c>
      <c r="H313" s="381">
        <v>2.0825999999999998</v>
      </c>
      <c r="I313" s="544" t="s">
        <v>964</v>
      </c>
      <c r="J313" s="203"/>
      <c r="K313" s="665"/>
      <c r="L313" s="58"/>
      <c r="M313" s="203"/>
      <c r="N313" s="58"/>
      <c r="O313" s="58"/>
      <c r="P313" s="58"/>
      <c r="Q313" s="333"/>
      <c r="R313" s="333"/>
      <c r="S313" s="333"/>
      <c r="T313" s="333"/>
      <c r="U313" s="333"/>
      <c r="V313" s="333"/>
      <c r="W313" s="333"/>
      <c r="X313" s="333"/>
      <c r="Y313" s="333"/>
      <c r="Z313" s="333"/>
      <c r="AA313" s="333"/>
      <c r="AB313" s="333"/>
      <c r="AC313" s="333"/>
      <c r="AD313" s="333"/>
      <c r="AE313" s="333"/>
      <c r="AF313" s="333"/>
      <c r="AG313" s="333"/>
      <c r="AH313" s="333"/>
      <c r="AI313" s="333"/>
      <c r="AJ313" s="240"/>
    </row>
    <row r="314" spans="1:36" s="241" customFormat="1">
      <c r="A314" s="12" t="s">
        <v>1031</v>
      </c>
      <c r="B314" s="12" t="s">
        <v>518</v>
      </c>
      <c r="C314" s="13">
        <v>1</v>
      </c>
      <c r="D314" s="13" t="s">
        <v>1008</v>
      </c>
      <c r="E314" s="12" t="s">
        <v>1018</v>
      </c>
      <c r="F314" s="267" t="s">
        <v>1006</v>
      </c>
      <c r="G314" s="368">
        <v>5000</v>
      </c>
      <c r="H314" s="381">
        <v>2.0825999999999998</v>
      </c>
      <c r="I314" s="544" t="s">
        <v>964</v>
      </c>
      <c r="J314" s="203"/>
      <c r="K314" s="665"/>
      <c r="L314" s="58"/>
      <c r="M314" s="203"/>
      <c r="N314" s="58"/>
      <c r="O314" s="58"/>
      <c r="P314" s="58"/>
      <c r="Q314" s="333"/>
      <c r="R314" s="333"/>
      <c r="S314" s="333"/>
      <c r="T314" s="333"/>
      <c r="U314" s="333"/>
      <c r="V314" s="333"/>
      <c r="W314" s="333"/>
      <c r="X314" s="333"/>
      <c r="Y314" s="333"/>
      <c r="Z314" s="333"/>
      <c r="AA314" s="333"/>
      <c r="AB314" s="333"/>
      <c r="AC314" s="333"/>
      <c r="AD314" s="333"/>
      <c r="AE314" s="333"/>
      <c r="AF314" s="333"/>
      <c r="AG314" s="333"/>
      <c r="AH314" s="333"/>
      <c r="AI314" s="333"/>
      <c r="AJ314" s="240"/>
    </row>
    <row r="315" spans="1:36" s="241" customFormat="1">
      <c r="A315" s="12" t="s">
        <v>1031</v>
      </c>
      <c r="B315" s="12" t="s">
        <v>518</v>
      </c>
      <c r="C315" s="13">
        <v>1</v>
      </c>
      <c r="D315" s="13" t="s">
        <v>1008</v>
      </c>
      <c r="E315" s="12" t="s">
        <v>1018</v>
      </c>
      <c r="F315" s="267" t="s">
        <v>1006</v>
      </c>
      <c r="G315" s="368">
        <v>10000</v>
      </c>
      <c r="H315" s="381">
        <v>1.3337999999999999</v>
      </c>
      <c r="I315" s="544" t="s">
        <v>964</v>
      </c>
      <c r="J315" s="203"/>
      <c r="K315" s="665"/>
      <c r="L315" s="58"/>
      <c r="M315" s="203"/>
      <c r="N315" s="58"/>
      <c r="O315" s="58"/>
      <c r="P315" s="58"/>
      <c r="Q315" s="333"/>
      <c r="R315" s="333"/>
      <c r="S315" s="333"/>
      <c r="T315" s="333"/>
      <c r="U315" s="333"/>
      <c r="V315" s="333"/>
      <c r="W315" s="333"/>
      <c r="X315" s="333"/>
      <c r="Y315" s="333"/>
      <c r="Z315" s="333"/>
      <c r="AA315" s="333"/>
      <c r="AB315" s="333"/>
      <c r="AC315" s="333"/>
      <c r="AD315" s="333"/>
      <c r="AE315" s="333"/>
      <c r="AF315" s="333"/>
      <c r="AG315" s="333"/>
      <c r="AH315" s="333"/>
      <c r="AI315" s="333"/>
      <c r="AJ315" s="240"/>
    </row>
    <row r="316" spans="1:36" s="241" customFormat="1">
      <c r="A316" s="12" t="s">
        <v>1031</v>
      </c>
      <c r="B316" s="12" t="s">
        <v>518</v>
      </c>
      <c r="C316" s="13">
        <v>1</v>
      </c>
      <c r="D316" s="13" t="s">
        <v>1008</v>
      </c>
      <c r="E316" s="12" t="s">
        <v>1018</v>
      </c>
      <c r="F316" s="267" t="s">
        <v>1006</v>
      </c>
      <c r="G316" s="368">
        <v>30000</v>
      </c>
      <c r="H316" s="381">
        <v>0.90089999999999992</v>
      </c>
      <c r="I316" s="544" t="s">
        <v>964</v>
      </c>
      <c r="J316" s="203"/>
      <c r="K316" s="665"/>
      <c r="L316" s="58"/>
      <c r="M316" s="203"/>
      <c r="N316" s="58"/>
      <c r="O316" s="58"/>
      <c r="P316" s="58"/>
      <c r="Q316" s="333"/>
      <c r="R316" s="333"/>
      <c r="S316" s="333"/>
      <c r="T316" s="333"/>
      <c r="U316" s="333"/>
      <c r="V316" s="333"/>
      <c r="W316" s="333"/>
      <c r="X316" s="333"/>
      <c r="Y316" s="333"/>
      <c r="Z316" s="333"/>
      <c r="AA316" s="333"/>
      <c r="AB316" s="333"/>
      <c r="AC316" s="333"/>
      <c r="AD316" s="333"/>
      <c r="AE316" s="333"/>
      <c r="AF316" s="333"/>
      <c r="AG316" s="333"/>
      <c r="AH316" s="333"/>
      <c r="AI316" s="333"/>
      <c r="AJ316" s="240"/>
    </row>
    <row r="317" spans="1:36" s="241" customFormat="1">
      <c r="A317" s="12" t="s">
        <v>1031</v>
      </c>
      <c r="B317" s="12" t="s">
        <v>518</v>
      </c>
      <c r="C317" s="13">
        <v>1</v>
      </c>
      <c r="D317" s="13" t="s">
        <v>1008</v>
      </c>
      <c r="E317" s="12" t="s">
        <v>1018</v>
      </c>
      <c r="F317" s="267" t="s">
        <v>1006</v>
      </c>
      <c r="G317" s="368">
        <v>35000</v>
      </c>
      <c r="H317" s="381">
        <v>0.85409999999999997</v>
      </c>
      <c r="I317" s="544" t="s">
        <v>964</v>
      </c>
      <c r="J317" s="203"/>
      <c r="K317" s="665"/>
      <c r="L317" s="58"/>
      <c r="M317" s="203"/>
      <c r="N317" s="58"/>
      <c r="O317" s="58"/>
      <c r="P317" s="58"/>
      <c r="Q317" s="333"/>
      <c r="R317" s="333"/>
      <c r="S317" s="333"/>
      <c r="T317" s="333"/>
      <c r="U317" s="333"/>
      <c r="V317" s="333"/>
      <c r="W317" s="333"/>
      <c r="X317" s="333"/>
      <c r="Y317" s="333"/>
      <c r="Z317" s="333"/>
      <c r="AA317" s="333"/>
      <c r="AB317" s="333"/>
      <c r="AC317" s="333"/>
      <c r="AD317" s="333"/>
      <c r="AE317" s="333"/>
      <c r="AF317" s="333"/>
      <c r="AG317" s="333"/>
      <c r="AH317" s="333"/>
      <c r="AI317" s="333"/>
      <c r="AJ317" s="240"/>
    </row>
    <row r="318" spans="1:36" s="241" customFormat="1">
      <c r="A318" s="12" t="s">
        <v>1031</v>
      </c>
      <c r="B318" s="12" t="s">
        <v>518</v>
      </c>
      <c r="C318" s="13">
        <v>1</v>
      </c>
      <c r="D318" s="13" t="s">
        <v>1008</v>
      </c>
      <c r="E318" s="12" t="s">
        <v>1018</v>
      </c>
      <c r="F318" s="267" t="s">
        <v>1006</v>
      </c>
      <c r="G318" s="368">
        <v>50000</v>
      </c>
      <c r="H318" s="381">
        <v>0.78390000000000004</v>
      </c>
      <c r="I318" s="544" t="s">
        <v>964</v>
      </c>
      <c r="J318" s="203"/>
      <c r="K318" s="665"/>
      <c r="L318" s="58"/>
      <c r="M318" s="203"/>
      <c r="N318" s="58"/>
      <c r="O318" s="58"/>
      <c r="P318" s="58"/>
      <c r="Q318" s="333"/>
      <c r="R318" s="333"/>
      <c r="S318" s="333"/>
      <c r="T318" s="333"/>
      <c r="U318" s="333"/>
      <c r="V318" s="333"/>
      <c r="W318" s="333"/>
      <c r="X318" s="333"/>
      <c r="Y318" s="333"/>
      <c r="Z318" s="333"/>
      <c r="AA318" s="333"/>
      <c r="AB318" s="333"/>
      <c r="AC318" s="333"/>
      <c r="AD318" s="333"/>
      <c r="AE318" s="333"/>
      <c r="AF318" s="333"/>
      <c r="AG318" s="333"/>
      <c r="AH318" s="333"/>
      <c r="AI318" s="333"/>
      <c r="AJ318" s="240"/>
    </row>
    <row r="319" spans="1:36" s="241" customFormat="1">
      <c r="A319" s="12" t="s">
        <v>1031</v>
      </c>
      <c r="B319" s="12" t="s">
        <v>518</v>
      </c>
      <c r="C319" s="13">
        <v>1</v>
      </c>
      <c r="D319" s="13" t="s">
        <v>1008</v>
      </c>
      <c r="E319" s="12" t="s">
        <v>1018</v>
      </c>
      <c r="F319" s="267" t="s">
        <v>1006</v>
      </c>
      <c r="G319" s="368">
        <v>80000</v>
      </c>
      <c r="H319" s="381">
        <v>0.73709999999999998</v>
      </c>
      <c r="I319" s="544" t="s">
        <v>964</v>
      </c>
      <c r="J319" s="203"/>
      <c r="K319" s="665"/>
      <c r="L319" s="58"/>
      <c r="M319" s="203"/>
      <c r="N319" s="58"/>
      <c r="O319" s="58"/>
      <c r="P319" s="58"/>
      <c r="Q319" s="333"/>
      <c r="R319" s="333"/>
      <c r="S319" s="333"/>
      <c r="T319" s="333"/>
      <c r="U319" s="333"/>
      <c r="V319" s="333"/>
      <c r="W319" s="333"/>
      <c r="X319" s="333"/>
      <c r="Y319" s="333"/>
      <c r="Z319" s="333"/>
      <c r="AA319" s="333"/>
      <c r="AB319" s="333"/>
      <c r="AC319" s="333"/>
      <c r="AD319" s="333"/>
      <c r="AE319" s="333"/>
      <c r="AF319" s="333"/>
      <c r="AG319" s="333"/>
      <c r="AH319" s="333"/>
      <c r="AI319" s="333"/>
      <c r="AJ319" s="240"/>
    </row>
    <row r="320" spans="1:36" s="481" customFormat="1">
      <c r="A320" s="329" t="s">
        <v>521</v>
      </c>
      <c r="B320" s="329" t="s">
        <v>519</v>
      </c>
      <c r="C320" s="330">
        <v>1</v>
      </c>
      <c r="D320" s="330" t="s">
        <v>2</v>
      </c>
      <c r="E320" s="329" t="s">
        <v>622</v>
      </c>
      <c r="F320" s="331" t="s">
        <v>238</v>
      </c>
      <c r="G320" s="479">
        <v>0</v>
      </c>
      <c r="H320" s="628">
        <v>4.843799999999999</v>
      </c>
      <c r="I320" s="332" t="s">
        <v>964</v>
      </c>
      <c r="J320" s="203"/>
      <c r="K320" s="665"/>
      <c r="L320" s="474"/>
      <c r="M320" s="477"/>
      <c r="N320" s="474"/>
      <c r="O320" s="474"/>
      <c r="P320" s="474"/>
      <c r="Q320" s="477"/>
      <c r="R320" s="477"/>
      <c r="S320" s="477"/>
      <c r="T320" s="477"/>
      <c r="U320" s="477"/>
      <c r="V320" s="477"/>
      <c r="W320" s="477"/>
      <c r="X320" s="477"/>
      <c r="Y320" s="477"/>
      <c r="Z320" s="477"/>
      <c r="AA320" s="477"/>
      <c r="AB320" s="477"/>
      <c r="AC320" s="477"/>
      <c r="AD320" s="477"/>
      <c r="AE320" s="477"/>
      <c r="AF320" s="477"/>
      <c r="AG320" s="477"/>
      <c r="AH320" s="477"/>
      <c r="AI320" s="477"/>
      <c r="AJ320" s="480"/>
    </row>
    <row r="321" spans="1:36" s="481" customFormat="1">
      <c r="A321" s="329" t="s">
        <v>521</v>
      </c>
      <c r="B321" s="329" t="s">
        <v>519</v>
      </c>
      <c r="C321" s="330">
        <v>1</v>
      </c>
      <c r="D321" s="330" t="s">
        <v>2</v>
      </c>
      <c r="E321" s="329" t="s">
        <v>622</v>
      </c>
      <c r="F321" s="331" t="s">
        <v>238</v>
      </c>
      <c r="G321" s="479">
        <v>5000</v>
      </c>
      <c r="H321" s="628">
        <v>4.843799999999999</v>
      </c>
      <c r="I321" s="332" t="s">
        <v>964</v>
      </c>
      <c r="J321" s="203"/>
      <c r="K321" s="665"/>
      <c r="L321" s="474"/>
      <c r="M321" s="477"/>
      <c r="N321" s="474"/>
      <c r="O321" s="474"/>
      <c r="P321" s="474"/>
      <c r="Q321" s="477"/>
      <c r="R321" s="477"/>
      <c r="S321" s="477"/>
      <c r="T321" s="477"/>
      <c r="U321" s="477"/>
      <c r="V321" s="477"/>
      <c r="W321" s="477"/>
      <c r="X321" s="477"/>
      <c r="Y321" s="477"/>
      <c r="Z321" s="477"/>
      <c r="AA321" s="477"/>
      <c r="AB321" s="477"/>
      <c r="AC321" s="477"/>
      <c r="AD321" s="477"/>
      <c r="AE321" s="477"/>
      <c r="AF321" s="477"/>
      <c r="AG321" s="477"/>
      <c r="AH321" s="477"/>
      <c r="AI321" s="477"/>
      <c r="AJ321" s="480"/>
    </row>
    <row r="322" spans="1:36" s="481" customFormat="1">
      <c r="A322" s="329" t="s">
        <v>521</v>
      </c>
      <c r="B322" s="329" t="s">
        <v>519</v>
      </c>
      <c r="C322" s="330">
        <v>1</v>
      </c>
      <c r="D322" s="330" t="s">
        <v>2</v>
      </c>
      <c r="E322" s="329" t="s">
        <v>622</v>
      </c>
      <c r="F322" s="331" t="s">
        <v>238</v>
      </c>
      <c r="G322" s="479">
        <v>10000</v>
      </c>
      <c r="H322" s="628">
        <v>4.2119999999999997</v>
      </c>
      <c r="I322" s="332" t="s">
        <v>964</v>
      </c>
      <c r="J322" s="203"/>
      <c r="K322" s="665"/>
      <c r="L322" s="474"/>
      <c r="M322" s="477"/>
      <c r="N322" s="474"/>
      <c r="O322" s="474"/>
      <c r="P322" s="474"/>
      <c r="Q322" s="477"/>
      <c r="R322" s="477"/>
      <c r="S322" s="477"/>
      <c r="T322" s="477"/>
      <c r="U322" s="477"/>
      <c r="V322" s="477"/>
      <c r="W322" s="477"/>
      <c r="X322" s="477"/>
      <c r="Y322" s="477"/>
      <c r="Z322" s="477"/>
      <c r="AA322" s="477"/>
      <c r="AB322" s="477"/>
      <c r="AC322" s="477"/>
      <c r="AD322" s="477"/>
      <c r="AE322" s="477"/>
      <c r="AF322" s="477"/>
      <c r="AG322" s="477"/>
      <c r="AH322" s="477"/>
      <c r="AI322" s="477"/>
      <c r="AJ322" s="480"/>
    </row>
    <row r="323" spans="1:36" s="481" customFormat="1">
      <c r="A323" s="329" t="s">
        <v>521</v>
      </c>
      <c r="B323" s="329" t="s">
        <v>519</v>
      </c>
      <c r="C323" s="330">
        <v>1</v>
      </c>
      <c r="D323" s="330" t="s">
        <v>2</v>
      </c>
      <c r="E323" s="329" t="s">
        <v>622</v>
      </c>
      <c r="F323" s="331" t="s">
        <v>238</v>
      </c>
      <c r="G323" s="479">
        <v>20000</v>
      </c>
      <c r="H323" s="628">
        <v>3.8141999999999996</v>
      </c>
      <c r="I323" s="332" t="s">
        <v>964</v>
      </c>
      <c r="J323" s="203"/>
      <c r="K323" s="665"/>
      <c r="L323" s="474"/>
      <c r="M323" s="477"/>
      <c r="N323" s="474"/>
      <c r="O323" s="474"/>
      <c r="P323" s="474"/>
      <c r="Q323" s="477"/>
      <c r="R323" s="477"/>
      <c r="S323" s="477"/>
      <c r="T323" s="477"/>
      <c r="U323" s="477"/>
      <c r="V323" s="477"/>
      <c r="W323" s="477"/>
      <c r="X323" s="477"/>
      <c r="Y323" s="477"/>
      <c r="Z323" s="477"/>
      <c r="AA323" s="477"/>
      <c r="AB323" s="477"/>
      <c r="AC323" s="477"/>
      <c r="AD323" s="477"/>
      <c r="AE323" s="477"/>
      <c r="AF323" s="477"/>
      <c r="AG323" s="477"/>
      <c r="AH323" s="477"/>
      <c r="AI323" s="477"/>
      <c r="AJ323" s="480"/>
    </row>
    <row r="324" spans="1:36" s="481" customFormat="1">
      <c r="A324" s="329" t="s">
        <v>521</v>
      </c>
      <c r="B324" s="329" t="s">
        <v>519</v>
      </c>
      <c r="C324" s="330">
        <v>1</v>
      </c>
      <c r="D324" s="330" t="s">
        <v>2</v>
      </c>
      <c r="E324" s="329" t="s">
        <v>622</v>
      </c>
      <c r="F324" s="331" t="s">
        <v>238</v>
      </c>
      <c r="G324" s="479">
        <v>30000</v>
      </c>
      <c r="H324" s="628">
        <v>3.7907999999999999</v>
      </c>
      <c r="I324" s="332" t="s">
        <v>964</v>
      </c>
      <c r="J324" s="203"/>
      <c r="K324" s="665"/>
      <c r="L324" s="474"/>
      <c r="M324" s="477"/>
      <c r="N324" s="474"/>
      <c r="O324" s="474"/>
      <c r="P324" s="474"/>
      <c r="Q324" s="477"/>
      <c r="R324" s="477"/>
      <c r="S324" s="477"/>
      <c r="T324" s="477"/>
      <c r="U324" s="477"/>
      <c r="V324" s="477"/>
      <c r="W324" s="477"/>
      <c r="X324" s="477"/>
      <c r="Y324" s="477"/>
      <c r="Z324" s="477"/>
      <c r="AA324" s="477"/>
      <c r="AB324" s="477"/>
      <c r="AC324" s="477"/>
      <c r="AD324" s="477"/>
      <c r="AE324" s="477"/>
      <c r="AF324" s="477"/>
      <c r="AG324" s="477"/>
      <c r="AH324" s="477"/>
      <c r="AI324" s="477"/>
      <c r="AJ324" s="480"/>
    </row>
    <row r="325" spans="1:36" s="477" customFormat="1">
      <c r="A325" s="329" t="s">
        <v>521</v>
      </c>
      <c r="B325" s="329" t="s">
        <v>519</v>
      </c>
      <c r="C325" s="330">
        <v>1</v>
      </c>
      <c r="D325" s="330" t="s">
        <v>2</v>
      </c>
      <c r="E325" s="329" t="s">
        <v>622</v>
      </c>
      <c r="F325" s="331" t="s">
        <v>238</v>
      </c>
      <c r="G325" s="479">
        <v>50000</v>
      </c>
      <c r="H325" s="628">
        <v>3.6972</v>
      </c>
      <c r="I325" s="332" t="s">
        <v>964</v>
      </c>
      <c r="J325" s="203"/>
      <c r="K325" s="665"/>
      <c r="L325" s="474"/>
      <c r="N325" s="474"/>
      <c r="O325" s="474"/>
      <c r="P325" s="474"/>
    </row>
    <row r="326" spans="1:36" s="554" customFormat="1">
      <c r="A326" s="548" t="s">
        <v>227</v>
      </c>
      <c r="B326" s="548" t="s">
        <v>30</v>
      </c>
      <c r="C326" s="549">
        <v>8.3299999999999999E-2</v>
      </c>
      <c r="D326" s="549" t="s">
        <v>2</v>
      </c>
      <c r="E326" s="548" t="s">
        <v>623</v>
      </c>
      <c r="F326" s="550" t="s">
        <v>242</v>
      </c>
      <c r="G326" s="551">
        <v>0</v>
      </c>
      <c r="H326" s="555">
        <v>1.38</v>
      </c>
      <c r="I326" s="552"/>
      <c r="J326" s="203"/>
      <c r="K326" s="58"/>
      <c r="L326" s="58"/>
      <c r="M326" s="553"/>
      <c r="N326" s="58"/>
      <c r="O326" s="58"/>
      <c r="P326" s="553"/>
      <c r="Q326" s="553"/>
      <c r="R326" s="553"/>
      <c r="S326" s="553"/>
      <c r="T326" s="553"/>
      <c r="U326" s="553"/>
      <c r="V326" s="553"/>
      <c r="W326" s="553"/>
      <c r="X326" s="553"/>
      <c r="Y326" s="553"/>
      <c r="Z326" s="553"/>
      <c r="AA326" s="553"/>
      <c r="AB326" s="553"/>
      <c r="AC326" s="553"/>
      <c r="AD326" s="553"/>
      <c r="AE326" s="553"/>
      <c r="AF326" s="553"/>
      <c r="AG326" s="553"/>
      <c r="AH326" s="553"/>
      <c r="AI326" s="553"/>
    </row>
    <row r="327" spans="1:36" s="554" customFormat="1">
      <c r="A327" s="548" t="s">
        <v>245</v>
      </c>
      <c r="B327" s="548" t="s">
        <v>36</v>
      </c>
      <c r="C327" s="549">
        <v>8.3299999999999999E-2</v>
      </c>
      <c r="D327" s="549" t="s">
        <v>2</v>
      </c>
      <c r="E327" s="548" t="s">
        <v>631</v>
      </c>
      <c r="F327" s="550" t="s">
        <v>242</v>
      </c>
      <c r="G327" s="551">
        <v>0</v>
      </c>
      <c r="H327" s="555">
        <v>1.38</v>
      </c>
      <c r="I327" s="552" t="s">
        <v>246</v>
      </c>
      <c r="J327" s="203"/>
      <c r="K327" s="58"/>
      <c r="L327" s="58"/>
      <c r="M327" s="553"/>
      <c r="N327" s="58"/>
      <c r="O327" s="58"/>
      <c r="P327" s="553"/>
      <c r="Q327" s="553"/>
      <c r="R327" s="553"/>
      <c r="S327" s="553"/>
      <c r="T327" s="553"/>
      <c r="U327" s="553"/>
      <c r="V327" s="553"/>
      <c r="W327" s="553"/>
      <c r="X327" s="553"/>
      <c r="Y327" s="553"/>
      <c r="Z327" s="553"/>
      <c r="AA327" s="553"/>
      <c r="AB327" s="553"/>
      <c r="AC327" s="553"/>
      <c r="AD327" s="553"/>
      <c r="AE327" s="553"/>
      <c r="AF327" s="553"/>
      <c r="AG327" s="553"/>
      <c r="AH327" s="553"/>
      <c r="AI327" s="553"/>
    </row>
    <row r="328" spans="1:36" s="554" customFormat="1">
      <c r="A328" s="548" t="s">
        <v>247</v>
      </c>
      <c r="B328" s="548" t="s">
        <v>95</v>
      </c>
      <c r="C328" s="549">
        <v>8.3299999999999999E-2</v>
      </c>
      <c r="D328" s="549" t="s">
        <v>2</v>
      </c>
      <c r="E328" s="548" t="s">
        <v>248</v>
      </c>
      <c r="F328" s="550" t="s">
        <v>242</v>
      </c>
      <c r="G328" s="551">
        <v>0</v>
      </c>
      <c r="H328" s="555">
        <v>1.38</v>
      </c>
      <c r="I328" s="552" t="s">
        <v>246</v>
      </c>
      <c r="J328" s="203"/>
      <c r="K328" s="58"/>
      <c r="L328" s="58"/>
      <c r="M328" s="553"/>
      <c r="N328" s="58"/>
      <c r="O328" s="58"/>
      <c r="P328" s="553"/>
      <c r="Q328" s="553"/>
      <c r="R328" s="553"/>
      <c r="S328" s="553"/>
      <c r="T328" s="553"/>
      <c r="U328" s="553"/>
      <c r="V328" s="553"/>
      <c r="W328" s="553"/>
      <c r="X328" s="553"/>
      <c r="Y328" s="553"/>
      <c r="Z328" s="553"/>
      <c r="AA328" s="553"/>
      <c r="AB328" s="553"/>
      <c r="AC328" s="553"/>
      <c r="AD328" s="553"/>
      <c r="AE328" s="553"/>
      <c r="AF328" s="553"/>
      <c r="AG328" s="553"/>
      <c r="AH328" s="553"/>
      <c r="AI328" s="553"/>
    </row>
    <row r="329" spans="1:36">
      <c r="A329" s="12" t="s">
        <v>1032</v>
      </c>
      <c r="B329" s="12" t="s">
        <v>30</v>
      </c>
      <c r="C329" s="13">
        <v>8.3299999999999999E-2</v>
      </c>
      <c r="D329" s="13" t="s">
        <v>1008</v>
      </c>
      <c r="E329" s="12" t="s">
        <v>1033</v>
      </c>
      <c r="F329" s="267" t="s">
        <v>1034</v>
      </c>
      <c r="G329" s="361">
        <v>0</v>
      </c>
      <c r="H329" s="625">
        <v>7.3630000000000004</v>
      </c>
      <c r="I329" s="55"/>
      <c r="J329" s="203"/>
      <c r="K329" s="58"/>
      <c r="L329" s="58"/>
      <c r="M329" s="335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</row>
    <row r="330" spans="1:36" s="475" customFormat="1">
      <c r="A330" s="329" t="s">
        <v>232</v>
      </c>
      <c r="B330" s="329" t="s">
        <v>30</v>
      </c>
      <c r="C330" s="330">
        <v>1.67E-2</v>
      </c>
      <c r="D330" s="330" t="s">
        <v>2</v>
      </c>
      <c r="E330" s="329" t="s">
        <v>624</v>
      </c>
      <c r="F330" s="331" t="s">
        <v>243</v>
      </c>
      <c r="G330" s="360">
        <v>0</v>
      </c>
      <c r="H330" s="628">
        <v>4.8773999999999997</v>
      </c>
      <c r="I330" s="332"/>
      <c r="J330" s="606"/>
      <c r="K330" s="474"/>
      <c r="L330" s="474"/>
      <c r="M330" s="474"/>
      <c r="N330" s="474"/>
      <c r="O330" s="474"/>
      <c r="P330" s="474"/>
      <c r="Q330" s="474"/>
      <c r="R330" s="474"/>
      <c r="S330" s="474"/>
      <c r="T330" s="474"/>
      <c r="U330" s="474"/>
      <c r="V330" s="474"/>
      <c r="W330" s="474"/>
      <c r="X330" s="474"/>
      <c r="Y330" s="474"/>
      <c r="Z330" s="474"/>
      <c r="AA330" s="474"/>
      <c r="AB330" s="474"/>
      <c r="AC330" s="474"/>
      <c r="AD330" s="474"/>
      <c r="AE330" s="474"/>
      <c r="AF330" s="474"/>
      <c r="AG330" s="474"/>
      <c r="AH330" s="474"/>
      <c r="AI330" s="474"/>
    </row>
    <row r="331" spans="1:36">
      <c r="A331" s="12" t="s">
        <v>1035</v>
      </c>
      <c r="B331" s="12" t="s">
        <v>31</v>
      </c>
      <c r="C331" s="13">
        <v>8.3400000000000002E-2</v>
      </c>
      <c r="D331" s="13" t="s">
        <v>1008</v>
      </c>
      <c r="E331" s="12" t="s">
        <v>1036</v>
      </c>
      <c r="F331" s="267" t="s">
        <v>1034</v>
      </c>
      <c r="G331" s="361">
        <v>0</v>
      </c>
      <c r="H331" s="625">
        <v>8.2100000000000006E-2</v>
      </c>
      <c r="I331" s="55"/>
      <c r="J331" s="203"/>
      <c r="K331" s="58"/>
      <c r="L331" s="58"/>
      <c r="M331" s="335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</row>
    <row r="332" spans="1:36">
      <c r="A332" s="12" t="s">
        <v>1037</v>
      </c>
      <c r="B332" s="12" t="s">
        <v>30</v>
      </c>
      <c r="C332" s="13">
        <v>2.7000000000000001E-3</v>
      </c>
      <c r="D332" s="13" t="s">
        <v>1008</v>
      </c>
      <c r="E332" s="12" t="s">
        <v>1038</v>
      </c>
      <c r="F332" s="267" t="s">
        <v>1034</v>
      </c>
      <c r="G332" s="361">
        <v>0</v>
      </c>
      <c r="H332" s="625">
        <v>5.4401999999999999</v>
      </c>
      <c r="I332" s="55"/>
      <c r="J332" s="203"/>
      <c r="K332" s="58"/>
      <c r="L332" s="58"/>
      <c r="M332" s="335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</row>
    <row r="333" spans="1:36" s="475" customFormat="1">
      <c r="A333" s="329" t="s">
        <v>233</v>
      </c>
      <c r="B333" s="329" t="s">
        <v>32</v>
      </c>
      <c r="C333" s="330">
        <v>1.83E-2</v>
      </c>
      <c r="D333" s="330" t="s">
        <v>2</v>
      </c>
      <c r="E333" s="329" t="s">
        <v>625</v>
      </c>
      <c r="F333" s="331" t="s">
        <v>243</v>
      </c>
      <c r="G333" s="360">
        <v>0</v>
      </c>
      <c r="H333" s="628">
        <v>0.41039999999999999</v>
      </c>
      <c r="I333" s="332"/>
      <c r="J333" s="606"/>
      <c r="K333" s="474"/>
      <c r="L333" s="474"/>
      <c r="M333" s="474"/>
      <c r="N333" s="474"/>
      <c r="O333" s="474"/>
      <c r="P333" s="474"/>
      <c r="Q333" s="474"/>
      <c r="R333" s="474"/>
      <c r="S333" s="474"/>
      <c r="T333" s="474"/>
      <c r="U333" s="474"/>
      <c r="V333" s="474"/>
      <c r="W333" s="474"/>
      <c r="X333" s="474"/>
      <c r="Y333" s="474"/>
      <c r="Z333" s="474"/>
      <c r="AA333" s="474"/>
      <c r="AB333" s="474"/>
      <c r="AC333" s="474"/>
      <c r="AD333" s="474"/>
      <c r="AE333" s="474"/>
      <c r="AF333" s="474"/>
      <c r="AG333" s="474"/>
      <c r="AH333" s="474"/>
      <c r="AI333" s="474"/>
    </row>
    <row r="334" spans="1:36">
      <c r="A334" s="12" t="s">
        <v>1037</v>
      </c>
      <c r="B334" s="12" t="s">
        <v>33</v>
      </c>
      <c r="C334" s="13">
        <v>0.16669999999999999</v>
      </c>
      <c r="D334" s="13" t="s">
        <v>1008</v>
      </c>
      <c r="E334" s="12" t="s">
        <v>1039</v>
      </c>
      <c r="F334" s="267" t="s">
        <v>1034</v>
      </c>
      <c r="G334" s="361">
        <v>0</v>
      </c>
      <c r="H334" s="625">
        <v>7.0300000000000001E-2</v>
      </c>
      <c r="I334" s="55"/>
      <c r="J334" s="203"/>
      <c r="K334" s="58"/>
      <c r="L334" s="58"/>
      <c r="M334" s="335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</row>
    <row r="335" spans="1:36">
      <c r="A335" s="12" t="s">
        <v>1037</v>
      </c>
      <c r="B335" s="12" t="s">
        <v>32</v>
      </c>
      <c r="C335" s="13">
        <v>0.1</v>
      </c>
      <c r="D335" s="13" t="s">
        <v>1008</v>
      </c>
      <c r="E335" s="12" t="s">
        <v>1040</v>
      </c>
      <c r="F335" s="267" t="s">
        <v>1034</v>
      </c>
      <c r="G335" s="361">
        <v>0</v>
      </c>
      <c r="H335" s="625">
        <v>0.29310000000000003</v>
      </c>
      <c r="I335" s="55"/>
      <c r="J335" s="203"/>
      <c r="K335" s="58"/>
      <c r="L335" s="58"/>
      <c r="M335" s="335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</row>
    <row r="336" spans="1:36" s="475" customFormat="1">
      <c r="A336" s="329" t="s">
        <v>236</v>
      </c>
      <c r="B336" s="329" t="s">
        <v>34</v>
      </c>
      <c r="C336" s="330">
        <v>8.3299999999999999E-2</v>
      </c>
      <c r="D336" s="330" t="s">
        <v>2</v>
      </c>
      <c r="E336" s="329" t="s">
        <v>626</v>
      </c>
      <c r="F336" s="331" t="s">
        <v>243</v>
      </c>
      <c r="G336" s="360">
        <v>0</v>
      </c>
      <c r="H336" s="628">
        <v>7.3630000000000004</v>
      </c>
      <c r="I336" s="332"/>
      <c r="J336" s="606"/>
      <c r="K336" s="474"/>
      <c r="L336" s="474"/>
      <c r="M336" s="474"/>
      <c r="N336" s="474"/>
      <c r="O336" s="474"/>
      <c r="P336" s="474"/>
      <c r="Q336" s="474"/>
      <c r="R336" s="474"/>
      <c r="S336" s="474"/>
      <c r="T336" s="474"/>
      <c r="U336" s="474"/>
      <c r="V336" s="474"/>
      <c r="W336" s="474"/>
      <c r="X336" s="474"/>
      <c r="Y336" s="474"/>
      <c r="Z336" s="474"/>
      <c r="AA336" s="474"/>
      <c r="AB336" s="474"/>
      <c r="AC336" s="474"/>
      <c r="AD336" s="474"/>
      <c r="AE336" s="474"/>
      <c r="AF336" s="474"/>
      <c r="AG336" s="474"/>
      <c r="AH336" s="474"/>
      <c r="AI336" s="474"/>
    </row>
    <row r="337" spans="1:36" s="475" customFormat="1">
      <c r="A337" s="329" t="s">
        <v>237</v>
      </c>
      <c r="B337" s="329" t="s">
        <v>35</v>
      </c>
      <c r="C337" s="330">
        <v>8.3299999999999999E-2</v>
      </c>
      <c r="D337" s="330" t="s">
        <v>2</v>
      </c>
      <c r="E337" s="329" t="s">
        <v>627</v>
      </c>
      <c r="F337" s="331" t="s">
        <v>243</v>
      </c>
      <c r="G337" s="360">
        <v>0</v>
      </c>
      <c r="H337" s="628">
        <v>2.4738000000000002</v>
      </c>
      <c r="I337" s="332"/>
      <c r="J337" s="606"/>
      <c r="K337" s="474"/>
      <c r="L337" s="474"/>
      <c r="M337" s="474"/>
      <c r="N337" s="474"/>
      <c r="O337" s="474"/>
      <c r="P337" s="474"/>
      <c r="Q337" s="474"/>
      <c r="R337" s="474"/>
      <c r="S337" s="474"/>
      <c r="T337" s="474"/>
      <c r="U337" s="474"/>
      <c r="V337" s="474"/>
      <c r="W337" s="474"/>
      <c r="X337" s="474"/>
      <c r="Y337" s="474"/>
      <c r="Z337" s="474"/>
      <c r="AA337" s="474"/>
      <c r="AB337" s="474"/>
      <c r="AC337" s="474"/>
      <c r="AD337" s="474"/>
      <c r="AE337" s="474"/>
      <c r="AF337" s="474"/>
      <c r="AG337" s="474"/>
      <c r="AH337" s="474"/>
      <c r="AI337" s="474"/>
    </row>
    <row r="338" spans="1:36">
      <c r="A338" s="12" t="s">
        <v>244</v>
      </c>
      <c r="B338" s="12" t="s">
        <v>30</v>
      </c>
      <c r="C338" s="13">
        <v>0.16700000000000001</v>
      </c>
      <c r="D338" s="13" t="s">
        <v>2</v>
      </c>
      <c r="E338" s="12" t="s">
        <v>628</v>
      </c>
      <c r="F338" s="267" t="s">
        <v>243</v>
      </c>
      <c r="G338" s="361">
        <v>0</v>
      </c>
      <c r="H338" s="625">
        <v>4.8773999999999997</v>
      </c>
      <c r="I338" s="55"/>
      <c r="J338" s="203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</row>
    <row r="339" spans="1:36">
      <c r="A339" s="12" t="s">
        <v>1041</v>
      </c>
      <c r="B339" s="12" t="s">
        <v>30</v>
      </c>
      <c r="C339" s="13">
        <v>2.7000000000000001E-3</v>
      </c>
      <c r="D339" s="13" t="s">
        <v>1008</v>
      </c>
      <c r="E339" s="12" t="s">
        <v>1042</v>
      </c>
      <c r="F339" s="267" t="s">
        <v>1034</v>
      </c>
      <c r="G339" s="361">
        <v>0</v>
      </c>
      <c r="H339" s="625">
        <v>5.4401999999999999</v>
      </c>
      <c r="I339" s="55"/>
      <c r="J339" s="203"/>
      <c r="K339" s="58"/>
      <c r="L339" s="58"/>
      <c r="M339" s="335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</row>
    <row r="340" spans="1:36" s="554" customFormat="1">
      <c r="A340" s="548" t="s">
        <v>629</v>
      </c>
      <c r="B340" s="548" t="s">
        <v>35</v>
      </c>
      <c r="C340" s="549">
        <v>8.3299999999999999E-2</v>
      </c>
      <c r="D340" s="549" t="s">
        <v>2</v>
      </c>
      <c r="E340" s="548" t="s">
        <v>627</v>
      </c>
      <c r="F340" s="550" t="s">
        <v>242</v>
      </c>
      <c r="G340" s="551">
        <v>0</v>
      </c>
      <c r="H340" s="555">
        <v>1.9412</v>
      </c>
      <c r="I340" s="552"/>
      <c r="J340" s="203"/>
      <c r="K340" s="58"/>
      <c r="L340" s="58"/>
      <c r="M340" s="553"/>
      <c r="N340" s="58"/>
      <c r="O340" s="58"/>
      <c r="P340" s="553"/>
      <c r="Q340" s="553"/>
      <c r="R340" s="553"/>
      <c r="S340" s="553"/>
      <c r="T340" s="553"/>
      <c r="U340" s="553"/>
      <c r="V340" s="553"/>
      <c r="W340" s="553"/>
      <c r="X340" s="553"/>
      <c r="Y340" s="553"/>
      <c r="Z340" s="553"/>
      <c r="AA340" s="553"/>
      <c r="AB340" s="553"/>
      <c r="AC340" s="553"/>
      <c r="AD340" s="553"/>
      <c r="AE340" s="553"/>
      <c r="AF340" s="553"/>
      <c r="AG340" s="553"/>
      <c r="AH340" s="553"/>
      <c r="AI340" s="553"/>
    </row>
    <row r="341" spans="1:36">
      <c r="A341" s="12" t="s">
        <v>1043</v>
      </c>
      <c r="B341" s="12" t="s">
        <v>106</v>
      </c>
      <c r="C341" s="13">
        <v>8.3299999999999999E-2</v>
      </c>
      <c r="D341" s="13" t="s">
        <v>1008</v>
      </c>
      <c r="E341" s="12" t="s">
        <v>1044</v>
      </c>
      <c r="F341" s="267" t="s">
        <v>1034</v>
      </c>
      <c r="G341" s="361">
        <v>0</v>
      </c>
      <c r="H341" s="625">
        <v>7.3630000000000004</v>
      </c>
      <c r="I341" s="55"/>
      <c r="J341" s="203"/>
      <c r="K341" s="58"/>
      <c r="L341" s="58"/>
      <c r="M341" s="335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</row>
    <row r="342" spans="1:36" s="65" customFormat="1">
      <c r="A342" s="12" t="s">
        <v>1045</v>
      </c>
      <c r="B342" s="12" t="s">
        <v>107</v>
      </c>
      <c r="C342" s="13">
        <v>8.3400000000000002E-2</v>
      </c>
      <c r="D342" s="13" t="s">
        <v>1008</v>
      </c>
      <c r="E342" s="12" t="s">
        <v>1046</v>
      </c>
      <c r="F342" s="267" t="s">
        <v>1034</v>
      </c>
      <c r="G342" s="361">
        <v>0</v>
      </c>
      <c r="H342" s="625">
        <v>7.3630000000000004</v>
      </c>
      <c r="I342" s="55"/>
      <c r="J342" s="203"/>
      <c r="K342" s="58"/>
      <c r="L342" s="58"/>
      <c r="M342" s="335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334"/>
    </row>
    <row r="343" spans="1:36" s="606" customFormat="1">
      <c r="A343" s="329" t="s">
        <v>515</v>
      </c>
      <c r="B343" s="329" t="s">
        <v>504</v>
      </c>
      <c r="C343" s="330">
        <v>8.3400000000000002E-2</v>
      </c>
      <c r="D343" s="330" t="s">
        <v>2</v>
      </c>
      <c r="E343" s="329" t="s">
        <v>630</v>
      </c>
      <c r="F343" s="331" t="s">
        <v>243</v>
      </c>
      <c r="G343" s="360">
        <v>0</v>
      </c>
      <c r="H343" s="628">
        <v>7.3630000000000004</v>
      </c>
      <c r="I343" s="332"/>
      <c r="K343" s="474"/>
      <c r="L343" s="474"/>
      <c r="N343" s="474"/>
      <c r="O343" s="474"/>
      <c r="P343" s="474"/>
    </row>
    <row r="344" spans="1:36" s="203" customFormat="1">
      <c r="A344" s="12" t="s">
        <v>1025</v>
      </c>
      <c r="B344" s="12" t="s">
        <v>505</v>
      </c>
      <c r="C344" s="13">
        <v>8.3400000000000002E-2</v>
      </c>
      <c r="D344" s="13" t="s">
        <v>1008</v>
      </c>
      <c r="E344" s="12" t="s">
        <v>1047</v>
      </c>
      <c r="F344" s="267" t="s">
        <v>1034</v>
      </c>
      <c r="G344" s="361">
        <v>0</v>
      </c>
      <c r="H344" s="625">
        <v>7.3630000000000004</v>
      </c>
      <c r="I344" s="55"/>
      <c r="K344" s="58"/>
      <c r="L344" s="58"/>
      <c r="M344" s="335"/>
      <c r="N344" s="58"/>
      <c r="O344" s="58"/>
      <c r="P344" s="58"/>
    </row>
    <row r="345" spans="1:36" s="203" customFormat="1">
      <c r="A345" s="12" t="s">
        <v>1027</v>
      </c>
      <c r="B345" s="12" t="s">
        <v>103</v>
      </c>
      <c r="C345" s="13">
        <v>8.3400000000000002E-2</v>
      </c>
      <c r="D345" s="13" t="s">
        <v>1008</v>
      </c>
      <c r="E345" s="12" t="s">
        <v>1048</v>
      </c>
      <c r="F345" s="267" t="s">
        <v>1034</v>
      </c>
      <c r="G345" s="361">
        <v>0</v>
      </c>
      <c r="H345" s="625">
        <v>1.2427999999999999</v>
      </c>
      <c r="I345" s="55"/>
      <c r="K345" s="58"/>
      <c r="L345" s="58"/>
      <c r="M345" s="335"/>
      <c r="N345" s="58"/>
      <c r="O345" s="58"/>
      <c r="P345" s="58"/>
    </row>
    <row r="346" spans="1:36" s="199" customFormat="1">
      <c r="A346" s="12" t="s">
        <v>1049</v>
      </c>
      <c r="B346" s="12" t="s">
        <v>487</v>
      </c>
      <c r="C346" s="13">
        <v>1.2500000000000001E-2</v>
      </c>
      <c r="D346" s="13" t="s">
        <v>1008</v>
      </c>
      <c r="E346" s="12" t="s">
        <v>1050</v>
      </c>
      <c r="F346" s="267" t="s">
        <v>1034</v>
      </c>
      <c r="G346" s="361">
        <v>0</v>
      </c>
      <c r="H346" s="625">
        <v>9.8255999999999997</v>
      </c>
      <c r="I346" s="55"/>
      <c r="J346" s="203"/>
      <c r="K346" s="58"/>
      <c r="L346" s="58"/>
      <c r="M346" s="335"/>
      <c r="N346" s="58"/>
      <c r="O346" s="58"/>
      <c r="P346" s="58"/>
      <c r="Q346" s="203"/>
      <c r="R346" s="203"/>
      <c r="S346" s="203"/>
      <c r="T346" s="203"/>
      <c r="U346" s="203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203"/>
      <c r="AF346" s="203"/>
      <c r="AG346" s="203"/>
      <c r="AH346" s="203"/>
      <c r="AI346" s="203"/>
    </row>
    <row r="347" spans="1:36" s="199" customFormat="1">
      <c r="A347" s="12" t="s">
        <v>1049</v>
      </c>
      <c r="B347" s="12" t="s">
        <v>487</v>
      </c>
      <c r="C347" s="13">
        <v>1.2500000000000001E-2</v>
      </c>
      <c r="D347" s="13" t="s">
        <v>1008</v>
      </c>
      <c r="E347" s="12" t="s">
        <v>1050</v>
      </c>
      <c r="F347" s="267" t="s">
        <v>1034</v>
      </c>
      <c r="G347" s="361">
        <v>0</v>
      </c>
      <c r="H347" s="625">
        <v>9.8255999999999997</v>
      </c>
      <c r="I347" s="55"/>
      <c r="J347" s="203"/>
      <c r="K347" s="58"/>
      <c r="L347" s="58"/>
      <c r="M347" s="335"/>
      <c r="N347" s="58"/>
      <c r="O347" s="58"/>
      <c r="P347" s="58"/>
      <c r="Q347" s="203"/>
      <c r="R347" s="203"/>
      <c r="S347" s="203"/>
      <c r="T347" s="203"/>
      <c r="U347" s="203"/>
      <c r="V347" s="203"/>
      <c r="W347" s="203"/>
      <c r="X347" s="203"/>
      <c r="Y347" s="203"/>
      <c r="Z347" s="203"/>
      <c r="AA347" s="203"/>
      <c r="AB347" s="203"/>
      <c r="AC347" s="203"/>
      <c r="AD347" s="203"/>
      <c r="AE347" s="203"/>
      <c r="AF347" s="203"/>
      <c r="AG347" s="203"/>
      <c r="AH347" s="203"/>
      <c r="AI347" s="203"/>
    </row>
    <row r="348" spans="1:36" s="199" customFormat="1">
      <c r="A348" s="12" t="s">
        <v>1049</v>
      </c>
      <c r="B348" s="12" t="s">
        <v>488</v>
      </c>
      <c r="C348" s="13">
        <v>1.2500000000000001E-2</v>
      </c>
      <c r="D348" s="13" t="s">
        <v>1008</v>
      </c>
      <c r="E348" s="12" t="s">
        <v>1051</v>
      </c>
      <c r="F348" s="267" t="s">
        <v>1034</v>
      </c>
      <c r="G348" s="361">
        <v>0</v>
      </c>
      <c r="H348" s="625">
        <v>5.6200999999999999</v>
      </c>
      <c r="I348" s="55"/>
      <c r="J348" s="203"/>
      <c r="K348" s="58"/>
      <c r="L348" s="58"/>
      <c r="M348" s="335"/>
      <c r="N348" s="58"/>
      <c r="O348" s="58"/>
      <c r="P348" s="58"/>
      <c r="Q348" s="203"/>
      <c r="R348" s="203"/>
      <c r="S348" s="203"/>
      <c r="T348" s="203"/>
      <c r="U348" s="203"/>
      <c r="V348" s="203"/>
      <c r="W348" s="203"/>
      <c r="X348" s="203"/>
      <c r="Y348" s="203"/>
      <c r="Z348" s="203"/>
      <c r="AA348" s="203"/>
      <c r="AB348" s="203"/>
      <c r="AC348" s="203"/>
      <c r="AD348" s="203"/>
      <c r="AE348" s="203"/>
      <c r="AF348" s="203"/>
      <c r="AG348" s="203"/>
      <c r="AH348" s="203"/>
      <c r="AI348" s="203"/>
    </row>
    <row r="349" spans="1:36" s="199" customFormat="1">
      <c r="A349" s="12" t="s">
        <v>1049</v>
      </c>
      <c r="B349" s="12" t="s">
        <v>489</v>
      </c>
      <c r="C349" s="13">
        <v>1.2500000000000001E-2</v>
      </c>
      <c r="D349" s="13" t="s">
        <v>1008</v>
      </c>
      <c r="E349" s="12" t="s">
        <v>1052</v>
      </c>
      <c r="F349" s="267" t="s">
        <v>1034</v>
      </c>
      <c r="G349" s="361">
        <v>0</v>
      </c>
      <c r="H349" s="625">
        <v>1.4400999999999999</v>
      </c>
      <c r="I349" s="55"/>
      <c r="J349" s="203"/>
      <c r="K349" s="58"/>
      <c r="L349" s="58"/>
      <c r="M349" s="335"/>
      <c r="N349" s="58"/>
      <c r="O349" s="58"/>
      <c r="P349" s="58"/>
      <c r="Q349" s="203"/>
      <c r="R349" s="203"/>
      <c r="S349" s="203"/>
      <c r="T349" s="203"/>
      <c r="U349" s="203"/>
      <c r="V349" s="203"/>
      <c r="W349" s="203"/>
      <c r="X349" s="203"/>
      <c r="Y349" s="203"/>
      <c r="Z349" s="203"/>
      <c r="AA349" s="203"/>
      <c r="AB349" s="203"/>
      <c r="AC349" s="203"/>
      <c r="AD349" s="203"/>
      <c r="AE349" s="203"/>
      <c r="AF349" s="203"/>
      <c r="AG349" s="203"/>
      <c r="AH349" s="203"/>
      <c r="AI349" s="203"/>
    </row>
    <row r="350" spans="1:36" s="475" customFormat="1">
      <c r="A350" s="329" t="s">
        <v>249</v>
      </c>
      <c r="B350" s="329" t="s">
        <v>37</v>
      </c>
      <c r="C350" s="330">
        <v>8.3299999999999999E-2</v>
      </c>
      <c r="D350" s="330" t="s">
        <v>2</v>
      </c>
      <c r="E350" s="329" t="s">
        <v>250</v>
      </c>
      <c r="F350" s="331" t="s">
        <v>243</v>
      </c>
      <c r="G350" s="360">
        <v>0</v>
      </c>
      <c r="H350" s="380">
        <v>6.1658999999999997</v>
      </c>
      <c r="I350" s="332" t="s">
        <v>246</v>
      </c>
      <c r="J350" s="203"/>
      <c r="K350" s="58"/>
      <c r="L350" s="58"/>
      <c r="M350" s="474"/>
      <c r="N350" s="58"/>
      <c r="O350" s="58"/>
      <c r="P350" s="58"/>
      <c r="Q350" s="474"/>
      <c r="R350" s="474"/>
      <c r="S350" s="474"/>
      <c r="T350" s="474"/>
      <c r="U350" s="474"/>
      <c r="V350" s="474"/>
      <c r="W350" s="474"/>
      <c r="X350" s="474"/>
      <c r="Y350" s="474"/>
      <c r="Z350" s="474"/>
      <c r="AA350" s="474"/>
      <c r="AB350" s="474"/>
      <c r="AC350" s="474"/>
      <c r="AD350" s="474"/>
      <c r="AE350" s="474"/>
      <c r="AF350" s="474"/>
      <c r="AG350" s="474"/>
      <c r="AH350" s="474"/>
      <c r="AI350" s="474"/>
    </row>
    <row r="351" spans="1:36" s="475" customFormat="1">
      <c r="A351" s="329" t="s">
        <v>251</v>
      </c>
      <c r="B351" s="329" t="s">
        <v>252</v>
      </c>
      <c r="C351" s="330">
        <v>8.3299999999999999E-2</v>
      </c>
      <c r="D351" s="330" t="s">
        <v>2</v>
      </c>
      <c r="E351" s="329" t="s">
        <v>253</v>
      </c>
      <c r="F351" s="331" t="s">
        <v>243</v>
      </c>
      <c r="G351" s="360">
        <v>0</v>
      </c>
      <c r="H351" s="628">
        <v>6.1807999999999996</v>
      </c>
      <c r="I351" s="332" t="s">
        <v>246</v>
      </c>
      <c r="J351" s="203"/>
      <c r="K351" s="58"/>
      <c r="L351" s="58"/>
      <c r="M351" s="474"/>
      <c r="N351" s="58"/>
      <c r="O351" s="58"/>
      <c r="P351" s="58"/>
      <c r="Q351" s="474"/>
      <c r="R351" s="474"/>
      <c r="S351" s="474"/>
      <c r="T351" s="474"/>
      <c r="U351" s="474"/>
      <c r="V351" s="474"/>
      <c r="W351" s="474"/>
      <c r="X351" s="474"/>
      <c r="Y351" s="474"/>
      <c r="Z351" s="474"/>
      <c r="AA351" s="474"/>
      <c r="AB351" s="474"/>
      <c r="AC351" s="474"/>
      <c r="AD351" s="474"/>
      <c r="AE351" s="474"/>
      <c r="AF351" s="474"/>
      <c r="AG351" s="474"/>
      <c r="AH351" s="474"/>
      <c r="AI351" s="474"/>
    </row>
    <row r="352" spans="1:36" s="475" customFormat="1">
      <c r="A352" s="329" t="s">
        <v>254</v>
      </c>
      <c r="B352" s="329" t="s">
        <v>102</v>
      </c>
      <c r="C352" s="330">
        <v>8.3400000000000002E-2</v>
      </c>
      <c r="D352" s="330" t="s">
        <v>2</v>
      </c>
      <c r="E352" s="329" t="s">
        <v>632</v>
      </c>
      <c r="F352" s="331" t="s">
        <v>243</v>
      </c>
      <c r="G352" s="360">
        <v>0</v>
      </c>
      <c r="H352" s="628">
        <v>6.1807999999999996</v>
      </c>
      <c r="I352" s="332" t="s">
        <v>246</v>
      </c>
      <c r="J352" s="203"/>
      <c r="K352" s="58"/>
      <c r="L352" s="58"/>
      <c r="M352" s="474"/>
      <c r="N352" s="58"/>
      <c r="O352" s="58"/>
      <c r="P352" s="58"/>
      <c r="Q352" s="474"/>
      <c r="R352" s="474"/>
      <c r="S352" s="474"/>
      <c r="T352" s="474"/>
      <c r="U352" s="474"/>
      <c r="V352" s="474"/>
      <c r="W352" s="474"/>
      <c r="X352" s="474"/>
      <c r="Y352" s="474"/>
      <c r="Z352" s="474"/>
      <c r="AA352" s="474"/>
      <c r="AB352" s="474"/>
      <c r="AC352" s="474"/>
      <c r="AD352" s="474"/>
      <c r="AE352" s="474"/>
      <c r="AF352" s="474"/>
      <c r="AG352" s="474"/>
      <c r="AH352" s="474"/>
      <c r="AI352" s="474"/>
    </row>
    <row r="353" spans="1:255">
      <c r="A353" s="12" t="s">
        <v>1053</v>
      </c>
      <c r="B353" s="12" t="s">
        <v>103</v>
      </c>
      <c r="C353" s="13">
        <v>8.3400000000000002E-2</v>
      </c>
      <c r="D353" s="13" t="s">
        <v>1008</v>
      </c>
      <c r="E353" s="12" t="s">
        <v>1048</v>
      </c>
      <c r="F353" s="267" t="s">
        <v>1034</v>
      </c>
      <c r="G353" s="361">
        <v>0</v>
      </c>
      <c r="H353" s="625">
        <v>1.0449999999999999</v>
      </c>
      <c r="I353" s="55" t="s">
        <v>1054</v>
      </c>
      <c r="J353" s="203"/>
      <c r="K353" s="58"/>
      <c r="L353" s="58"/>
      <c r="M353" s="335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</row>
    <row r="354" spans="1:255">
      <c r="A354" s="12" t="s">
        <v>1053</v>
      </c>
      <c r="B354" s="12" t="s">
        <v>101</v>
      </c>
      <c r="C354" s="13">
        <v>8.3000000000000004E-2</v>
      </c>
      <c r="D354" s="13" t="s">
        <v>1008</v>
      </c>
      <c r="E354" s="12" t="s">
        <v>1055</v>
      </c>
      <c r="F354" s="267" t="s">
        <v>1034</v>
      </c>
      <c r="G354" s="361">
        <v>0</v>
      </c>
      <c r="H354" s="625">
        <v>8.9200000000000002E-2</v>
      </c>
      <c r="I354" s="55" t="s">
        <v>1054</v>
      </c>
      <c r="J354" s="203"/>
      <c r="K354" s="58"/>
      <c r="L354" s="58"/>
      <c r="M354" s="335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</row>
    <row r="355" spans="1:255">
      <c r="A355" s="12" t="s">
        <v>1053</v>
      </c>
      <c r="B355" s="12" t="s">
        <v>101</v>
      </c>
      <c r="C355" s="13">
        <v>0.16700000000000001</v>
      </c>
      <c r="D355" s="13" t="s">
        <v>1008</v>
      </c>
      <c r="E355" s="12" t="s">
        <v>1056</v>
      </c>
      <c r="F355" s="267" t="s">
        <v>1034</v>
      </c>
      <c r="G355" s="361">
        <v>0</v>
      </c>
      <c r="H355" s="625">
        <v>0.10199999999999999</v>
      </c>
      <c r="I355" s="55" t="s">
        <v>1054</v>
      </c>
      <c r="J355" s="203"/>
      <c r="K355" s="58"/>
      <c r="L355" s="58"/>
      <c r="M355" s="335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</row>
    <row r="356" spans="1:255">
      <c r="A356" s="12" t="s">
        <v>1057</v>
      </c>
      <c r="B356" s="12" t="s">
        <v>1058</v>
      </c>
      <c r="C356" s="13">
        <v>8.3299999999999999E-2</v>
      </c>
      <c r="D356" s="13" t="s">
        <v>1008</v>
      </c>
      <c r="E356" s="12" t="s">
        <v>1059</v>
      </c>
      <c r="F356" s="267" t="s">
        <v>1034</v>
      </c>
      <c r="G356" s="361">
        <v>0</v>
      </c>
      <c r="H356" s="625">
        <v>2.4738000000000002</v>
      </c>
      <c r="I356" s="55"/>
      <c r="J356" s="203"/>
      <c r="K356" s="58"/>
      <c r="L356" s="58"/>
      <c r="M356" s="335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</row>
    <row r="357" spans="1:255">
      <c r="A357" s="12" t="s">
        <v>1043</v>
      </c>
      <c r="B357" s="12" t="s">
        <v>1060</v>
      </c>
      <c r="C357" s="13">
        <v>8.3299999999999999E-2</v>
      </c>
      <c r="D357" s="13" t="s">
        <v>1008</v>
      </c>
      <c r="E357" s="12" t="s">
        <v>1044</v>
      </c>
      <c r="F357" s="267" t="s">
        <v>1034</v>
      </c>
      <c r="G357" s="361">
        <v>0</v>
      </c>
      <c r="H357" s="625">
        <v>7.3630000000000004</v>
      </c>
      <c r="I357" s="55"/>
      <c r="J357" s="203"/>
      <c r="K357" s="58"/>
      <c r="L357" s="58"/>
      <c r="M357" s="335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</row>
    <row r="358" spans="1:255">
      <c r="A358" s="12" t="s">
        <v>1045</v>
      </c>
      <c r="B358" s="12" t="s">
        <v>1061</v>
      </c>
      <c r="C358" s="13">
        <v>8.3400000000000002E-2</v>
      </c>
      <c r="D358" s="13" t="s">
        <v>1008</v>
      </c>
      <c r="E358" s="12" t="s">
        <v>1046</v>
      </c>
      <c r="F358" s="267" t="s">
        <v>1034</v>
      </c>
      <c r="G358" s="361">
        <v>0</v>
      </c>
      <c r="H358" s="625">
        <v>7.3630000000000004</v>
      </c>
      <c r="I358" s="55"/>
      <c r="J358" s="203"/>
      <c r="K358" s="58"/>
      <c r="L358" s="58"/>
      <c r="M358" s="335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</row>
    <row r="359" spans="1:255" s="475" customFormat="1">
      <c r="A359" s="329" t="s">
        <v>358</v>
      </c>
      <c r="B359" s="329" t="s">
        <v>359</v>
      </c>
      <c r="C359" s="330">
        <v>4.0000000000000001E-3</v>
      </c>
      <c r="D359" s="330" t="s">
        <v>2</v>
      </c>
      <c r="E359" s="329" t="s">
        <v>360</v>
      </c>
      <c r="F359" s="331" t="s">
        <v>243</v>
      </c>
      <c r="G359" s="360">
        <v>0</v>
      </c>
      <c r="H359" s="628">
        <v>0.34</v>
      </c>
      <c r="I359" s="332"/>
      <c r="J359" s="606"/>
      <c r="K359" s="474"/>
      <c r="L359" s="474"/>
      <c r="M359" s="474"/>
      <c r="N359" s="474"/>
      <c r="O359" s="474"/>
      <c r="P359" s="474"/>
      <c r="Q359" s="474"/>
      <c r="R359" s="474"/>
      <c r="S359" s="474"/>
      <c r="T359" s="474"/>
      <c r="U359" s="474"/>
      <c r="V359" s="474"/>
      <c r="W359" s="474"/>
      <c r="X359" s="474"/>
      <c r="Y359" s="474"/>
      <c r="Z359" s="474"/>
      <c r="AA359" s="474"/>
      <c r="AB359" s="474"/>
      <c r="AC359" s="474"/>
      <c r="AD359" s="474"/>
      <c r="AE359" s="474"/>
      <c r="AF359" s="474"/>
      <c r="AG359" s="474"/>
      <c r="AH359" s="474"/>
      <c r="AI359" s="474"/>
    </row>
    <row r="360" spans="1:255" s="475" customFormat="1">
      <c r="A360" s="329" t="s">
        <v>361</v>
      </c>
      <c r="B360" s="329" t="s">
        <v>362</v>
      </c>
      <c r="C360" s="330">
        <v>8.3400000000000002E-2</v>
      </c>
      <c r="D360" s="330" t="s">
        <v>2</v>
      </c>
      <c r="E360" s="329" t="s">
        <v>363</v>
      </c>
      <c r="F360" s="331" t="s">
        <v>243</v>
      </c>
      <c r="G360" s="360">
        <v>0</v>
      </c>
      <c r="H360" s="628">
        <v>7.3630000000000004</v>
      </c>
      <c r="I360" s="332"/>
      <c r="J360" s="606"/>
      <c r="K360" s="474"/>
      <c r="L360" s="474"/>
      <c r="M360" s="474"/>
      <c r="N360" s="474"/>
      <c r="O360" s="474"/>
      <c r="P360" s="474"/>
      <c r="Q360" s="474"/>
      <c r="R360" s="474"/>
      <c r="S360" s="474"/>
      <c r="T360" s="474"/>
      <c r="U360" s="474"/>
      <c r="V360" s="474"/>
      <c r="W360" s="474"/>
      <c r="X360" s="474"/>
      <c r="Y360" s="474"/>
      <c r="Z360" s="474"/>
      <c r="AA360" s="474"/>
      <c r="AB360" s="474"/>
      <c r="AC360" s="474"/>
      <c r="AD360" s="474"/>
      <c r="AE360" s="474"/>
      <c r="AF360" s="474"/>
      <c r="AG360" s="474"/>
      <c r="AH360" s="474"/>
      <c r="AI360" s="474"/>
    </row>
    <row r="361" spans="1:255" s="475" customFormat="1">
      <c r="A361" s="329" t="s">
        <v>358</v>
      </c>
      <c r="B361" s="329" t="s">
        <v>364</v>
      </c>
      <c r="C361" s="330">
        <v>2E-3</v>
      </c>
      <c r="D361" s="330" t="s">
        <v>2</v>
      </c>
      <c r="E361" s="329" t="s">
        <v>365</v>
      </c>
      <c r="F361" s="331" t="s">
        <v>243</v>
      </c>
      <c r="G361" s="360">
        <v>2400</v>
      </c>
      <c r="H361" s="628">
        <v>3.5937999999999999</v>
      </c>
      <c r="I361" s="332"/>
      <c r="J361" s="606"/>
      <c r="K361" s="474"/>
      <c r="L361" s="474"/>
      <c r="M361" s="474"/>
      <c r="N361" s="474"/>
      <c r="O361" s="474"/>
      <c r="P361" s="474"/>
      <c r="Q361" s="474"/>
      <c r="R361" s="474"/>
      <c r="S361" s="474"/>
      <c r="T361" s="474"/>
      <c r="U361" s="474"/>
      <c r="V361" s="474"/>
      <c r="W361" s="474"/>
      <c r="X361" s="474"/>
      <c r="Y361" s="474"/>
      <c r="Z361" s="474"/>
      <c r="AA361" s="474"/>
      <c r="AB361" s="474"/>
      <c r="AC361" s="474"/>
      <c r="AD361" s="474"/>
      <c r="AE361" s="474"/>
      <c r="AF361" s="474"/>
      <c r="AG361" s="474"/>
      <c r="AH361" s="474"/>
      <c r="AI361" s="474"/>
    </row>
    <row r="362" spans="1:255" s="475" customFormat="1">
      <c r="A362" s="329" t="s">
        <v>409</v>
      </c>
      <c r="B362" s="329" t="s">
        <v>405</v>
      </c>
      <c r="C362" s="330">
        <v>8.3400000000000002E-2</v>
      </c>
      <c r="D362" s="330" t="s">
        <v>2</v>
      </c>
      <c r="E362" s="329" t="s">
        <v>633</v>
      </c>
      <c r="F362" s="331" t="s">
        <v>243</v>
      </c>
      <c r="G362" s="360">
        <v>0</v>
      </c>
      <c r="H362" s="628">
        <v>1.7586999999999999</v>
      </c>
      <c r="I362" s="332"/>
      <c r="J362" s="606"/>
      <c r="K362" s="474"/>
      <c r="L362" s="474"/>
      <c r="M362" s="474"/>
      <c r="N362" s="474"/>
      <c r="O362" s="474"/>
      <c r="P362" s="474"/>
      <c r="Q362" s="474"/>
      <c r="R362" s="474"/>
      <c r="S362" s="474"/>
      <c r="T362" s="474"/>
      <c r="U362" s="474"/>
      <c r="V362" s="474"/>
      <c r="W362" s="474"/>
      <c r="X362" s="474"/>
      <c r="Y362" s="474"/>
      <c r="Z362" s="474"/>
      <c r="AA362" s="474"/>
      <c r="AB362" s="474"/>
      <c r="AC362" s="474"/>
      <c r="AD362" s="474"/>
      <c r="AE362" s="474"/>
      <c r="AF362" s="474"/>
      <c r="AG362" s="474"/>
      <c r="AH362" s="474"/>
      <c r="AI362" s="474"/>
    </row>
    <row r="363" spans="1:255">
      <c r="A363" s="12" t="s">
        <v>1062</v>
      </c>
      <c r="B363" s="12" t="s">
        <v>406</v>
      </c>
      <c r="C363" s="13">
        <v>8.3400000000000002E-2</v>
      </c>
      <c r="D363" s="13" t="s">
        <v>1008</v>
      </c>
      <c r="E363" s="12" t="s">
        <v>1063</v>
      </c>
      <c r="F363" s="267" t="s">
        <v>1034</v>
      </c>
      <c r="G363" s="361">
        <v>0</v>
      </c>
      <c r="H363" s="628">
        <v>1.7586999999999999</v>
      </c>
      <c r="I363" s="55"/>
      <c r="J363" s="203"/>
      <c r="K363" s="58"/>
      <c r="L363" s="58"/>
      <c r="M363" s="335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</row>
    <row r="364" spans="1:255">
      <c r="A364" s="12" t="s">
        <v>410</v>
      </c>
      <c r="B364" s="12" t="s">
        <v>407</v>
      </c>
      <c r="C364" s="13">
        <v>8.3400000000000002E-2</v>
      </c>
      <c r="D364" s="13" t="s">
        <v>2</v>
      </c>
      <c r="E364" s="12" t="s">
        <v>634</v>
      </c>
      <c r="F364" s="267" t="s">
        <v>243</v>
      </c>
      <c r="G364" s="361">
        <v>0</v>
      </c>
      <c r="H364" s="625">
        <v>6.5071000000000003</v>
      </c>
      <c r="I364" s="55"/>
      <c r="J364" s="203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</row>
    <row r="365" spans="1:255">
      <c r="A365" s="12" t="s">
        <v>1064</v>
      </c>
      <c r="B365" s="12" t="s">
        <v>408</v>
      </c>
      <c r="C365" s="13">
        <v>8.3400000000000002E-2</v>
      </c>
      <c r="D365" s="13" t="s">
        <v>1008</v>
      </c>
      <c r="E365" s="12" t="s">
        <v>1065</v>
      </c>
      <c r="F365" s="267" t="s">
        <v>1034</v>
      </c>
      <c r="G365" s="361">
        <v>0</v>
      </c>
      <c r="H365" s="625">
        <v>6.5071000000000003</v>
      </c>
      <c r="I365" s="55"/>
      <c r="J365" s="203"/>
      <c r="K365" s="58"/>
      <c r="L365" s="58"/>
      <c r="M365" s="335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</row>
    <row r="366" spans="1:255">
      <c r="A366" s="12" t="s">
        <v>1066</v>
      </c>
      <c r="B366" s="12" t="s">
        <v>32</v>
      </c>
      <c r="C366" s="13">
        <v>8.3400000000000002E-2</v>
      </c>
      <c r="D366" s="13" t="s">
        <v>1008</v>
      </c>
      <c r="E366" s="12" t="s">
        <v>1067</v>
      </c>
      <c r="F366" s="267" t="s">
        <v>1034</v>
      </c>
      <c r="G366" s="361">
        <v>0</v>
      </c>
      <c r="H366" s="625">
        <v>0.15240000000000001</v>
      </c>
      <c r="I366" s="55"/>
      <c r="J366" s="203"/>
      <c r="K366" s="58"/>
      <c r="L366" s="58"/>
      <c r="M366" s="335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</row>
    <row r="367" spans="1:255">
      <c r="A367" s="12" t="s">
        <v>1068</v>
      </c>
      <c r="B367" s="12" t="s">
        <v>32</v>
      </c>
      <c r="C367" s="13">
        <v>8.3400000000000002E-2</v>
      </c>
      <c r="D367" s="13" t="s">
        <v>1008</v>
      </c>
      <c r="E367" s="12" t="s">
        <v>1069</v>
      </c>
      <c r="F367" s="267" t="s">
        <v>1034</v>
      </c>
      <c r="G367" s="361">
        <v>0</v>
      </c>
      <c r="H367" s="625">
        <v>0.46889999999999998</v>
      </c>
      <c r="I367" s="55"/>
      <c r="J367" s="203"/>
      <c r="K367" s="58"/>
      <c r="L367" s="58"/>
      <c r="M367" s="335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</row>
    <row r="368" spans="1:255" s="477" customFormat="1" ht="15">
      <c r="A368" s="329" t="s">
        <v>524</v>
      </c>
      <c r="B368" s="329" t="s">
        <v>522</v>
      </c>
      <c r="C368" s="330">
        <v>8.3400000000000002E-2</v>
      </c>
      <c r="D368" s="330" t="s">
        <v>2</v>
      </c>
      <c r="E368" s="329" t="s">
        <v>635</v>
      </c>
      <c r="F368" s="331" t="s">
        <v>243</v>
      </c>
      <c r="G368" s="360">
        <v>0</v>
      </c>
      <c r="H368" s="380">
        <v>5.7775999999999996</v>
      </c>
      <c r="I368" s="332"/>
      <c r="J368" s="606"/>
      <c r="K368" s="474"/>
      <c r="L368" s="474"/>
      <c r="M368" s="476"/>
      <c r="N368" s="474"/>
      <c r="O368" s="474"/>
      <c r="P368" s="474"/>
      <c r="Q368" s="476"/>
      <c r="R368" s="476"/>
      <c r="S368" s="476"/>
      <c r="T368" s="476"/>
      <c r="U368" s="476"/>
      <c r="V368" s="476"/>
      <c r="W368" s="476"/>
      <c r="X368" s="476"/>
      <c r="Y368" s="476"/>
      <c r="Z368" s="476"/>
      <c r="AA368" s="476"/>
      <c r="AB368" s="476"/>
      <c r="AC368" s="476"/>
      <c r="AD368" s="476"/>
      <c r="AE368" s="476"/>
      <c r="AF368" s="476"/>
      <c r="AG368" s="476"/>
      <c r="AH368" s="476"/>
      <c r="AI368" s="476"/>
      <c r="AJ368" s="476"/>
      <c r="AK368" s="476"/>
      <c r="AL368" s="476"/>
      <c r="AM368" s="476"/>
      <c r="AN368" s="476"/>
      <c r="AO368" s="476"/>
      <c r="AP368" s="476"/>
      <c r="AQ368" s="476"/>
      <c r="AR368" s="476"/>
      <c r="AS368" s="476"/>
      <c r="AT368" s="476"/>
      <c r="AU368" s="476"/>
      <c r="AV368" s="476"/>
      <c r="AW368" s="476"/>
      <c r="AX368" s="476"/>
      <c r="AY368" s="476"/>
      <c r="AZ368" s="476"/>
      <c r="BA368" s="476"/>
      <c r="BB368" s="476"/>
      <c r="BC368" s="476"/>
      <c r="BD368" s="476"/>
      <c r="BE368" s="476"/>
      <c r="BF368" s="476"/>
      <c r="BG368" s="476"/>
      <c r="BH368" s="476"/>
      <c r="BI368" s="476"/>
      <c r="BJ368" s="476"/>
      <c r="BK368" s="476"/>
      <c r="BL368" s="476"/>
      <c r="BM368" s="476"/>
      <c r="BN368" s="476"/>
      <c r="BO368" s="476"/>
      <c r="BP368" s="476"/>
      <c r="BQ368" s="476"/>
      <c r="BR368" s="476"/>
      <c r="BS368" s="476"/>
      <c r="BT368" s="476"/>
      <c r="BU368" s="476"/>
      <c r="BV368" s="476"/>
      <c r="BW368" s="476"/>
      <c r="BX368" s="476"/>
      <c r="BY368" s="476"/>
      <c r="BZ368" s="476"/>
      <c r="CA368" s="476"/>
      <c r="CB368" s="476"/>
      <c r="CC368" s="476"/>
      <c r="CD368" s="476"/>
      <c r="CE368" s="476"/>
      <c r="CF368" s="476"/>
      <c r="CG368" s="476"/>
      <c r="CH368" s="476"/>
      <c r="CI368" s="476"/>
      <c r="CJ368" s="476"/>
      <c r="CK368" s="476"/>
      <c r="CL368" s="476"/>
      <c r="CM368" s="476"/>
      <c r="CN368" s="476"/>
      <c r="CO368" s="476"/>
      <c r="CP368" s="476"/>
      <c r="CQ368" s="476"/>
      <c r="CR368" s="476"/>
      <c r="CS368" s="476"/>
      <c r="CT368" s="476"/>
      <c r="CU368" s="476"/>
      <c r="CV368" s="476"/>
      <c r="CW368" s="476"/>
      <c r="CX368" s="476"/>
      <c r="CY368" s="476"/>
      <c r="CZ368" s="476"/>
      <c r="DA368" s="476"/>
      <c r="DB368" s="476"/>
      <c r="DC368" s="476"/>
      <c r="DD368" s="476"/>
      <c r="DE368" s="476"/>
      <c r="DF368" s="476"/>
      <c r="DG368" s="476"/>
      <c r="DH368" s="476"/>
      <c r="DI368" s="476"/>
      <c r="DJ368" s="476"/>
      <c r="DK368" s="476"/>
      <c r="DL368" s="476"/>
      <c r="DM368" s="476"/>
      <c r="DN368" s="476"/>
      <c r="DO368" s="476"/>
      <c r="DP368" s="476"/>
      <c r="DQ368" s="476"/>
      <c r="DR368" s="476"/>
      <c r="DS368" s="476"/>
      <c r="DT368" s="476"/>
      <c r="DU368" s="476"/>
      <c r="DV368" s="476"/>
      <c r="DW368" s="476"/>
      <c r="DX368" s="476"/>
      <c r="DY368" s="476"/>
      <c r="DZ368" s="476"/>
      <c r="EA368" s="476"/>
      <c r="EB368" s="476"/>
      <c r="EC368" s="476"/>
      <c r="ED368" s="476"/>
      <c r="EE368" s="476"/>
      <c r="EF368" s="476"/>
      <c r="EG368" s="476"/>
      <c r="EH368" s="476"/>
      <c r="EI368" s="476"/>
      <c r="EJ368" s="476"/>
      <c r="EK368" s="476"/>
      <c r="EL368" s="476"/>
      <c r="EM368" s="476"/>
      <c r="EN368" s="476"/>
      <c r="EO368" s="476"/>
      <c r="EP368" s="476"/>
      <c r="EQ368" s="476"/>
      <c r="ER368" s="476"/>
      <c r="ES368" s="476"/>
      <c r="ET368" s="476"/>
      <c r="EU368" s="476"/>
      <c r="EV368" s="476"/>
      <c r="EW368" s="476"/>
      <c r="EX368" s="476"/>
      <c r="EY368" s="476"/>
      <c r="EZ368" s="476"/>
      <c r="FA368" s="476"/>
      <c r="FB368" s="476"/>
      <c r="FC368" s="476"/>
      <c r="FD368" s="476"/>
      <c r="FE368" s="476"/>
      <c r="FF368" s="476"/>
      <c r="FG368" s="476"/>
      <c r="FH368" s="476"/>
      <c r="FI368" s="476"/>
      <c r="FJ368" s="476"/>
      <c r="FK368" s="476"/>
      <c r="FL368" s="476"/>
      <c r="FM368" s="476"/>
      <c r="FN368" s="476"/>
      <c r="FO368" s="476"/>
      <c r="FP368" s="476"/>
      <c r="FQ368" s="476"/>
      <c r="FR368" s="476"/>
      <c r="FS368" s="476"/>
      <c r="FT368" s="476"/>
      <c r="FU368" s="476"/>
      <c r="FV368" s="476"/>
      <c r="FW368" s="476"/>
      <c r="FX368" s="476"/>
      <c r="FY368" s="476"/>
      <c r="FZ368" s="476"/>
      <c r="GA368" s="476"/>
      <c r="GB368" s="476"/>
      <c r="GC368" s="476"/>
      <c r="GD368" s="476"/>
      <c r="GE368" s="476"/>
      <c r="GF368" s="476"/>
      <c r="GG368" s="476"/>
      <c r="GH368" s="476"/>
      <c r="GI368" s="476"/>
      <c r="GJ368" s="476"/>
      <c r="GK368" s="476"/>
      <c r="GL368" s="476"/>
      <c r="GM368" s="476"/>
      <c r="GN368" s="476"/>
      <c r="GO368" s="476"/>
      <c r="GP368" s="476"/>
      <c r="GQ368" s="476"/>
      <c r="GR368" s="476"/>
      <c r="GS368" s="476"/>
      <c r="GT368" s="476"/>
      <c r="GU368" s="476"/>
      <c r="GV368" s="476"/>
      <c r="GW368" s="476"/>
      <c r="GX368" s="476"/>
      <c r="GY368" s="476"/>
      <c r="GZ368" s="476"/>
      <c r="HA368" s="476"/>
      <c r="HB368" s="476"/>
      <c r="HC368" s="476"/>
      <c r="HD368" s="476"/>
      <c r="HE368" s="476"/>
      <c r="HF368" s="476"/>
      <c r="HG368" s="476"/>
      <c r="HH368" s="476"/>
      <c r="HI368" s="476"/>
      <c r="HJ368" s="476"/>
      <c r="HK368" s="476"/>
      <c r="HL368" s="476"/>
      <c r="HM368" s="476"/>
      <c r="HN368" s="476"/>
      <c r="HO368" s="476"/>
      <c r="HP368" s="476"/>
      <c r="HQ368" s="476"/>
      <c r="HR368" s="476"/>
      <c r="HS368" s="476"/>
      <c r="HT368" s="476"/>
      <c r="HU368" s="476"/>
      <c r="HV368" s="476"/>
      <c r="HW368" s="476"/>
      <c r="HX368" s="476"/>
      <c r="HY368" s="476"/>
      <c r="HZ368" s="476"/>
      <c r="IA368" s="476"/>
      <c r="IB368" s="476"/>
      <c r="IC368" s="476"/>
      <c r="ID368" s="476"/>
      <c r="IE368" s="476"/>
      <c r="IF368" s="476"/>
      <c r="IG368" s="476"/>
      <c r="IH368" s="476"/>
      <c r="II368" s="476"/>
      <c r="IJ368" s="476"/>
      <c r="IK368" s="476"/>
      <c r="IL368" s="476"/>
      <c r="IM368" s="476"/>
      <c r="IN368" s="476"/>
      <c r="IO368" s="476"/>
      <c r="IP368" s="476"/>
      <c r="IQ368" s="476"/>
      <c r="IR368" s="476"/>
      <c r="IS368" s="476"/>
      <c r="IT368" s="476"/>
      <c r="IU368" s="476"/>
    </row>
    <row r="369" spans="1:255" s="477" customFormat="1" ht="15">
      <c r="A369" s="329" t="s">
        <v>580</v>
      </c>
      <c r="B369" s="329" t="s">
        <v>523</v>
      </c>
      <c r="C369" s="330">
        <v>8.3400000000000002E-2</v>
      </c>
      <c r="D369" s="330" t="s">
        <v>2</v>
      </c>
      <c r="E369" s="329" t="s">
        <v>636</v>
      </c>
      <c r="F369" s="331" t="s">
        <v>243</v>
      </c>
      <c r="G369" s="360">
        <v>0</v>
      </c>
      <c r="H369" s="628">
        <v>5.7775999999999996</v>
      </c>
      <c r="I369" s="332"/>
      <c r="J369" s="203"/>
      <c r="K369" s="58"/>
      <c r="L369" s="58"/>
      <c r="M369" s="476"/>
      <c r="N369" s="58"/>
      <c r="O369" s="58"/>
      <c r="P369" s="58"/>
      <c r="Q369" s="476"/>
      <c r="R369" s="476"/>
      <c r="S369" s="476"/>
      <c r="T369" s="476"/>
      <c r="U369" s="476"/>
      <c r="V369" s="476"/>
      <c r="W369" s="476"/>
      <c r="X369" s="476"/>
      <c r="Y369" s="476"/>
      <c r="Z369" s="476"/>
      <c r="AA369" s="476"/>
      <c r="AB369" s="476"/>
      <c r="AC369" s="476"/>
      <c r="AD369" s="476"/>
      <c r="AE369" s="476"/>
      <c r="AF369" s="476"/>
      <c r="AG369" s="476"/>
      <c r="AH369" s="476"/>
      <c r="AI369" s="476"/>
      <c r="AJ369" s="476"/>
      <c r="AK369" s="476"/>
      <c r="AL369" s="476"/>
      <c r="AM369" s="476"/>
      <c r="AN369" s="476"/>
      <c r="AO369" s="476"/>
      <c r="AP369" s="476"/>
      <c r="AQ369" s="476"/>
      <c r="AR369" s="476"/>
      <c r="AS369" s="476"/>
      <c r="AT369" s="476"/>
      <c r="AU369" s="476"/>
      <c r="AV369" s="476"/>
      <c r="AW369" s="476"/>
      <c r="AX369" s="476"/>
      <c r="AY369" s="476"/>
      <c r="AZ369" s="476"/>
      <c r="BA369" s="476"/>
      <c r="BB369" s="476"/>
      <c r="BC369" s="476"/>
      <c r="BD369" s="476"/>
      <c r="BE369" s="476"/>
      <c r="BF369" s="476"/>
      <c r="BG369" s="476"/>
      <c r="BH369" s="476"/>
      <c r="BI369" s="476"/>
      <c r="BJ369" s="476"/>
      <c r="BK369" s="476"/>
      <c r="BL369" s="476"/>
      <c r="BM369" s="476"/>
      <c r="BN369" s="476"/>
      <c r="BO369" s="476"/>
      <c r="BP369" s="476"/>
      <c r="BQ369" s="476"/>
      <c r="BR369" s="476"/>
      <c r="BS369" s="476"/>
      <c r="BT369" s="476"/>
      <c r="BU369" s="476"/>
      <c r="BV369" s="476"/>
      <c r="BW369" s="476"/>
      <c r="BX369" s="476"/>
      <c r="BY369" s="476"/>
      <c r="BZ369" s="476"/>
      <c r="CA369" s="476"/>
      <c r="CB369" s="476"/>
      <c r="CC369" s="476"/>
      <c r="CD369" s="476"/>
      <c r="CE369" s="476"/>
      <c r="CF369" s="476"/>
      <c r="CG369" s="476"/>
      <c r="CH369" s="476"/>
      <c r="CI369" s="476"/>
      <c r="CJ369" s="476"/>
      <c r="CK369" s="476"/>
      <c r="CL369" s="476"/>
      <c r="CM369" s="476"/>
      <c r="CN369" s="476"/>
      <c r="CO369" s="476"/>
      <c r="CP369" s="476"/>
      <c r="CQ369" s="476"/>
      <c r="CR369" s="476"/>
      <c r="CS369" s="476"/>
      <c r="CT369" s="476"/>
      <c r="CU369" s="476"/>
      <c r="CV369" s="476"/>
      <c r="CW369" s="476"/>
      <c r="CX369" s="476"/>
      <c r="CY369" s="476"/>
      <c r="CZ369" s="476"/>
      <c r="DA369" s="476"/>
      <c r="DB369" s="476"/>
      <c r="DC369" s="476"/>
      <c r="DD369" s="476"/>
      <c r="DE369" s="476"/>
      <c r="DF369" s="476"/>
      <c r="DG369" s="476"/>
      <c r="DH369" s="476"/>
      <c r="DI369" s="476"/>
      <c r="DJ369" s="476"/>
      <c r="DK369" s="476"/>
      <c r="DL369" s="476"/>
      <c r="DM369" s="476"/>
      <c r="DN369" s="476"/>
      <c r="DO369" s="476"/>
      <c r="DP369" s="476"/>
      <c r="DQ369" s="476"/>
      <c r="DR369" s="476"/>
      <c r="DS369" s="476"/>
      <c r="DT369" s="476"/>
      <c r="DU369" s="476"/>
      <c r="DV369" s="476"/>
      <c r="DW369" s="476"/>
      <c r="DX369" s="476"/>
      <c r="DY369" s="476"/>
      <c r="DZ369" s="476"/>
      <c r="EA369" s="476"/>
      <c r="EB369" s="476"/>
      <c r="EC369" s="476"/>
      <c r="ED369" s="476"/>
      <c r="EE369" s="476"/>
      <c r="EF369" s="476"/>
      <c r="EG369" s="476"/>
      <c r="EH369" s="476"/>
      <c r="EI369" s="476"/>
      <c r="EJ369" s="476"/>
      <c r="EK369" s="476"/>
      <c r="EL369" s="476"/>
      <c r="EM369" s="476"/>
      <c r="EN369" s="476"/>
      <c r="EO369" s="476"/>
      <c r="EP369" s="476"/>
      <c r="EQ369" s="476"/>
      <c r="ER369" s="476"/>
      <c r="ES369" s="476"/>
      <c r="ET369" s="476"/>
      <c r="EU369" s="476"/>
      <c r="EV369" s="476"/>
      <c r="EW369" s="476"/>
      <c r="EX369" s="476"/>
      <c r="EY369" s="476"/>
      <c r="EZ369" s="476"/>
      <c r="FA369" s="476"/>
      <c r="FB369" s="476"/>
      <c r="FC369" s="476"/>
      <c r="FD369" s="476"/>
      <c r="FE369" s="476"/>
      <c r="FF369" s="476"/>
      <c r="FG369" s="476"/>
      <c r="FH369" s="476"/>
      <c r="FI369" s="476"/>
      <c r="FJ369" s="476"/>
      <c r="FK369" s="476"/>
      <c r="FL369" s="476"/>
      <c r="FM369" s="476"/>
      <c r="FN369" s="476"/>
      <c r="FO369" s="476"/>
      <c r="FP369" s="476"/>
      <c r="FQ369" s="476"/>
      <c r="FR369" s="476"/>
      <c r="FS369" s="476"/>
      <c r="FT369" s="476"/>
      <c r="FU369" s="476"/>
      <c r="FV369" s="476"/>
      <c r="FW369" s="476"/>
      <c r="FX369" s="476"/>
      <c r="FY369" s="476"/>
      <c r="FZ369" s="476"/>
      <c r="GA369" s="476"/>
      <c r="GB369" s="476"/>
      <c r="GC369" s="476"/>
      <c r="GD369" s="476"/>
      <c r="GE369" s="476"/>
      <c r="GF369" s="476"/>
      <c r="GG369" s="476"/>
      <c r="GH369" s="476"/>
      <c r="GI369" s="476"/>
      <c r="GJ369" s="476"/>
      <c r="GK369" s="476"/>
      <c r="GL369" s="476"/>
      <c r="GM369" s="476"/>
      <c r="GN369" s="476"/>
      <c r="GO369" s="476"/>
      <c r="GP369" s="476"/>
      <c r="GQ369" s="476"/>
      <c r="GR369" s="476"/>
      <c r="GS369" s="476"/>
      <c r="GT369" s="476"/>
      <c r="GU369" s="476"/>
      <c r="GV369" s="476"/>
      <c r="GW369" s="476"/>
      <c r="GX369" s="476"/>
      <c r="GY369" s="476"/>
      <c r="GZ369" s="476"/>
      <c r="HA369" s="476"/>
      <c r="HB369" s="476"/>
      <c r="HC369" s="476"/>
      <c r="HD369" s="476"/>
      <c r="HE369" s="476"/>
      <c r="HF369" s="476"/>
      <c r="HG369" s="476"/>
      <c r="HH369" s="476"/>
      <c r="HI369" s="476"/>
      <c r="HJ369" s="476"/>
      <c r="HK369" s="476"/>
      <c r="HL369" s="476"/>
      <c r="HM369" s="476"/>
      <c r="HN369" s="476"/>
      <c r="HO369" s="476"/>
      <c r="HP369" s="476"/>
      <c r="HQ369" s="476"/>
      <c r="HR369" s="476"/>
      <c r="HS369" s="476"/>
      <c r="HT369" s="476"/>
      <c r="HU369" s="476"/>
      <c r="HV369" s="476"/>
      <c r="HW369" s="476"/>
      <c r="HX369" s="476"/>
      <c r="HY369" s="476"/>
      <c r="HZ369" s="476"/>
      <c r="IA369" s="476"/>
      <c r="IB369" s="476"/>
      <c r="IC369" s="476"/>
      <c r="ID369" s="476"/>
      <c r="IE369" s="476"/>
      <c r="IF369" s="476"/>
      <c r="IG369" s="476"/>
      <c r="IH369" s="476"/>
      <c r="II369" s="476"/>
      <c r="IJ369" s="476"/>
      <c r="IK369" s="476"/>
      <c r="IL369" s="476"/>
      <c r="IM369" s="476"/>
      <c r="IN369" s="476"/>
      <c r="IO369" s="476"/>
      <c r="IP369" s="476"/>
      <c r="IQ369" s="476"/>
      <c r="IR369" s="476"/>
      <c r="IS369" s="476"/>
      <c r="IT369" s="476"/>
      <c r="IU369" s="476"/>
    </row>
    <row r="370" spans="1:255" s="475" customFormat="1">
      <c r="A370" s="329" t="s">
        <v>366</v>
      </c>
      <c r="B370" s="329" t="s">
        <v>367</v>
      </c>
      <c r="C370" s="330">
        <v>1.67E-2</v>
      </c>
      <c r="D370" s="330" t="s">
        <v>2</v>
      </c>
      <c r="E370" s="329" t="s">
        <v>368</v>
      </c>
      <c r="F370" s="611" t="s">
        <v>848</v>
      </c>
      <c r="G370" s="360">
        <v>0</v>
      </c>
      <c r="H370" s="380">
        <v>4.2687999999999997</v>
      </c>
      <c r="I370" s="332"/>
      <c r="J370" s="606"/>
      <c r="K370" s="474"/>
      <c r="L370" s="474"/>
      <c r="M370" s="474"/>
      <c r="N370" s="474"/>
      <c r="O370" s="474"/>
      <c r="P370" s="474"/>
      <c r="Q370" s="474"/>
      <c r="R370" s="474"/>
      <c r="S370" s="474"/>
      <c r="T370" s="474"/>
      <c r="U370" s="474"/>
      <c r="V370" s="474"/>
      <c r="W370" s="474"/>
      <c r="X370" s="474"/>
      <c r="Y370" s="474"/>
      <c r="Z370" s="474"/>
      <c r="AA370" s="474"/>
      <c r="AB370" s="474"/>
      <c r="AC370" s="474"/>
      <c r="AD370" s="474"/>
      <c r="AE370" s="474"/>
      <c r="AF370" s="474"/>
      <c r="AG370" s="474"/>
      <c r="AH370" s="474"/>
      <c r="AI370" s="474"/>
    </row>
    <row r="371" spans="1:255">
      <c r="A371" s="656" t="s">
        <v>1070</v>
      </c>
      <c r="B371" s="656" t="s">
        <v>1071</v>
      </c>
      <c r="C371" s="657">
        <v>1</v>
      </c>
      <c r="D371" s="657" t="s">
        <v>1008</v>
      </c>
      <c r="E371" s="656" t="s">
        <v>1072</v>
      </c>
      <c r="F371" s="658" t="s">
        <v>1073</v>
      </c>
      <c r="G371" s="659">
        <v>0</v>
      </c>
      <c r="H371" s="660">
        <v>0.11</v>
      </c>
      <c r="I371" s="661"/>
      <c r="J371" s="203"/>
      <c r="K371" s="58"/>
      <c r="L371" s="58"/>
      <c r="M371" s="335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</row>
    <row r="372" spans="1:255">
      <c r="A372" s="12" t="s">
        <v>1070</v>
      </c>
      <c r="B372" s="12" t="s">
        <v>1071</v>
      </c>
      <c r="C372" s="13">
        <v>1</v>
      </c>
      <c r="D372" s="13" t="s">
        <v>1008</v>
      </c>
      <c r="E372" s="12" t="s">
        <v>1072</v>
      </c>
      <c r="F372" s="267" t="s">
        <v>1073</v>
      </c>
      <c r="G372" s="361">
        <v>10000</v>
      </c>
      <c r="H372" s="381">
        <v>0.11</v>
      </c>
      <c r="I372" s="55"/>
      <c r="J372" s="203"/>
      <c r="K372" s="662"/>
      <c r="L372" s="58"/>
      <c r="M372" s="335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</row>
    <row r="373" spans="1:255">
      <c r="A373" s="12" t="s">
        <v>1070</v>
      </c>
      <c r="B373" s="12" t="s">
        <v>1071</v>
      </c>
      <c r="C373" s="13">
        <v>1</v>
      </c>
      <c r="D373" s="13" t="s">
        <v>1008</v>
      </c>
      <c r="E373" s="12" t="s">
        <v>1072</v>
      </c>
      <c r="F373" s="267" t="s">
        <v>1073</v>
      </c>
      <c r="G373" s="361">
        <v>20000</v>
      </c>
      <c r="H373" s="381">
        <v>0.09</v>
      </c>
      <c r="I373" s="55"/>
      <c r="J373" s="203"/>
      <c r="K373" s="662"/>
      <c r="L373" s="58"/>
      <c r="M373" s="335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</row>
    <row r="374" spans="1:255">
      <c r="A374" s="12" t="s">
        <v>1070</v>
      </c>
      <c r="B374" s="12" t="s">
        <v>1071</v>
      </c>
      <c r="C374" s="13">
        <v>1</v>
      </c>
      <c r="D374" s="13" t="s">
        <v>1008</v>
      </c>
      <c r="E374" s="12" t="s">
        <v>1072</v>
      </c>
      <c r="F374" s="267" t="s">
        <v>1073</v>
      </c>
      <c r="G374" s="361">
        <v>30000</v>
      </c>
      <c r="H374" s="381">
        <v>0.09</v>
      </c>
      <c r="I374" s="55"/>
      <c r="J374" s="203"/>
      <c r="K374" s="662"/>
      <c r="L374" s="58"/>
      <c r="M374" s="335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</row>
    <row r="375" spans="1:255">
      <c r="A375" s="12" t="s">
        <v>1070</v>
      </c>
      <c r="B375" s="12" t="s">
        <v>1071</v>
      </c>
      <c r="C375" s="13">
        <v>1</v>
      </c>
      <c r="D375" s="13" t="s">
        <v>1008</v>
      </c>
      <c r="E375" s="12" t="s">
        <v>1072</v>
      </c>
      <c r="F375" s="267" t="s">
        <v>1073</v>
      </c>
      <c r="G375" s="361">
        <v>50000</v>
      </c>
      <c r="H375" s="381">
        <v>0.08</v>
      </c>
      <c r="I375" s="55"/>
      <c r="J375" s="203"/>
      <c r="K375" s="662"/>
      <c r="L375" s="58"/>
      <c r="M375" s="335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</row>
    <row r="376" spans="1:255">
      <c r="A376" s="12" t="s">
        <v>1070</v>
      </c>
      <c r="B376" s="12" t="s">
        <v>1071</v>
      </c>
      <c r="C376" s="13">
        <v>1</v>
      </c>
      <c r="D376" s="13" t="s">
        <v>1008</v>
      </c>
      <c r="E376" s="12" t="s">
        <v>1072</v>
      </c>
      <c r="F376" s="267" t="s">
        <v>1073</v>
      </c>
      <c r="G376" s="361">
        <v>80000</v>
      </c>
      <c r="H376" s="381">
        <v>0.08</v>
      </c>
      <c r="I376" s="55"/>
      <c r="J376" s="203"/>
      <c r="K376" s="662"/>
      <c r="L376" s="58"/>
      <c r="M376" s="335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</row>
    <row r="377" spans="1:255">
      <c r="A377" s="12" t="s">
        <v>1070</v>
      </c>
      <c r="B377" s="12" t="s">
        <v>1071</v>
      </c>
      <c r="C377" s="13">
        <v>1</v>
      </c>
      <c r="D377" s="13" t="s">
        <v>1008</v>
      </c>
      <c r="E377" s="12" t="s">
        <v>1072</v>
      </c>
      <c r="F377" s="267" t="s">
        <v>1073</v>
      </c>
      <c r="G377" s="361">
        <v>100000</v>
      </c>
      <c r="H377" s="381">
        <v>0.08</v>
      </c>
      <c r="I377" s="55"/>
      <c r="J377" s="203"/>
      <c r="K377" s="662"/>
      <c r="L377" s="58"/>
      <c r="M377" s="335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</row>
    <row r="378" spans="1:255">
      <c r="A378" s="12" t="s">
        <v>1064</v>
      </c>
      <c r="B378" s="12" t="s">
        <v>412</v>
      </c>
      <c r="C378" s="13">
        <v>1</v>
      </c>
      <c r="D378" s="13" t="s">
        <v>1008</v>
      </c>
      <c r="E378" s="12" t="s">
        <v>1074</v>
      </c>
      <c r="F378" s="267" t="s">
        <v>1073</v>
      </c>
      <c r="G378" s="361">
        <v>0</v>
      </c>
      <c r="H378" s="381">
        <v>0.3</v>
      </c>
      <c r="I378" s="55"/>
      <c r="J378" s="203"/>
      <c r="K378" s="662"/>
      <c r="L378" s="58"/>
      <c r="M378" s="335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</row>
    <row r="379" spans="1:255">
      <c r="A379" s="12" t="s">
        <v>1064</v>
      </c>
      <c r="B379" s="12" t="s">
        <v>412</v>
      </c>
      <c r="C379" s="13">
        <v>1</v>
      </c>
      <c r="D379" s="13" t="s">
        <v>1008</v>
      </c>
      <c r="E379" s="12" t="s">
        <v>1074</v>
      </c>
      <c r="F379" s="267" t="s">
        <v>1073</v>
      </c>
      <c r="G379" s="361">
        <v>10000</v>
      </c>
      <c r="H379" s="381">
        <v>0.14000000000000001</v>
      </c>
      <c r="I379" s="55"/>
      <c r="J379" s="203"/>
      <c r="K379" s="662"/>
      <c r="L379" s="58"/>
      <c r="M379" s="335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</row>
    <row r="380" spans="1:255">
      <c r="A380" s="12" t="s">
        <v>1064</v>
      </c>
      <c r="B380" s="12" t="s">
        <v>412</v>
      </c>
      <c r="C380" s="13">
        <v>1</v>
      </c>
      <c r="D380" s="13" t="s">
        <v>1008</v>
      </c>
      <c r="E380" s="12" t="s">
        <v>1074</v>
      </c>
      <c r="F380" s="267" t="s">
        <v>1073</v>
      </c>
      <c r="G380" s="361">
        <v>20000</v>
      </c>
      <c r="H380" s="381">
        <v>0.12</v>
      </c>
      <c r="I380" s="55"/>
      <c r="J380" s="203"/>
      <c r="K380" s="662"/>
      <c r="L380" s="58"/>
      <c r="M380" s="335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</row>
    <row r="381" spans="1:255">
      <c r="A381" s="12" t="s">
        <v>1064</v>
      </c>
      <c r="B381" s="12" t="s">
        <v>412</v>
      </c>
      <c r="C381" s="13">
        <v>1</v>
      </c>
      <c r="D381" s="13" t="s">
        <v>1008</v>
      </c>
      <c r="E381" s="12" t="s">
        <v>1074</v>
      </c>
      <c r="F381" s="267" t="s">
        <v>1073</v>
      </c>
      <c r="G381" s="361">
        <v>30000</v>
      </c>
      <c r="H381" s="381">
        <v>0.12</v>
      </c>
      <c r="I381" s="55"/>
      <c r="J381" s="203"/>
      <c r="K381" s="662"/>
      <c r="L381" s="58"/>
      <c r="M381" s="335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</row>
    <row r="382" spans="1:255">
      <c r="A382" s="12" t="s">
        <v>1064</v>
      </c>
      <c r="B382" s="12" t="s">
        <v>412</v>
      </c>
      <c r="C382" s="13">
        <v>1</v>
      </c>
      <c r="D382" s="13" t="s">
        <v>1008</v>
      </c>
      <c r="E382" s="12" t="s">
        <v>1074</v>
      </c>
      <c r="F382" s="267" t="s">
        <v>1073</v>
      </c>
      <c r="G382" s="361">
        <v>50000</v>
      </c>
      <c r="H382" s="381">
        <v>0.11</v>
      </c>
      <c r="I382" s="55"/>
      <c r="J382" s="203"/>
      <c r="K382" s="662"/>
      <c r="L382" s="58"/>
      <c r="M382" s="335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</row>
    <row r="383" spans="1:255" ht="15" customHeight="1">
      <c r="A383" s="12" t="s">
        <v>1068</v>
      </c>
      <c r="B383" s="12" t="s">
        <v>413</v>
      </c>
      <c r="C383" s="13">
        <v>1</v>
      </c>
      <c r="D383" s="13" t="s">
        <v>1008</v>
      </c>
      <c r="E383" s="12" t="s">
        <v>1075</v>
      </c>
      <c r="F383" s="267" t="s">
        <v>1073</v>
      </c>
      <c r="G383" s="361">
        <v>0</v>
      </c>
      <c r="H383" s="381">
        <v>0.3</v>
      </c>
      <c r="I383" s="55"/>
      <c r="J383" s="203"/>
      <c r="K383" s="662"/>
      <c r="L383" s="58"/>
      <c r="M383" s="335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</row>
    <row r="384" spans="1:255" ht="15" customHeight="1">
      <c r="A384" s="12" t="s">
        <v>1068</v>
      </c>
      <c r="B384" s="12" t="s">
        <v>413</v>
      </c>
      <c r="C384" s="13">
        <v>1</v>
      </c>
      <c r="D384" s="13" t="s">
        <v>1008</v>
      </c>
      <c r="E384" s="12" t="s">
        <v>1075</v>
      </c>
      <c r="F384" s="267" t="s">
        <v>1073</v>
      </c>
      <c r="G384" s="361">
        <v>10000</v>
      </c>
      <c r="H384" s="381">
        <v>0.13</v>
      </c>
      <c r="I384" s="55"/>
      <c r="J384" s="203"/>
      <c r="K384" s="662"/>
      <c r="L384" s="58"/>
      <c r="M384" s="335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</row>
    <row r="385" spans="1:35" ht="15" customHeight="1">
      <c r="A385" s="12" t="s">
        <v>1068</v>
      </c>
      <c r="B385" s="12" t="s">
        <v>413</v>
      </c>
      <c r="C385" s="13">
        <v>1</v>
      </c>
      <c r="D385" s="13" t="s">
        <v>1008</v>
      </c>
      <c r="E385" s="12" t="s">
        <v>1075</v>
      </c>
      <c r="F385" s="267" t="s">
        <v>1073</v>
      </c>
      <c r="G385" s="361">
        <v>20000</v>
      </c>
      <c r="H385" s="381">
        <v>0.11</v>
      </c>
      <c r="I385" s="55"/>
      <c r="J385" s="203"/>
      <c r="K385" s="662"/>
      <c r="L385" s="58"/>
      <c r="M385" s="335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</row>
    <row r="386" spans="1:35" ht="15" customHeight="1">
      <c r="A386" s="12" t="s">
        <v>1068</v>
      </c>
      <c r="B386" s="12" t="s">
        <v>413</v>
      </c>
      <c r="C386" s="13">
        <v>1</v>
      </c>
      <c r="D386" s="13" t="s">
        <v>1008</v>
      </c>
      <c r="E386" s="12" t="s">
        <v>1075</v>
      </c>
      <c r="F386" s="267" t="s">
        <v>1073</v>
      </c>
      <c r="G386" s="361">
        <v>30000</v>
      </c>
      <c r="H386" s="381">
        <v>0.11</v>
      </c>
      <c r="I386" s="55"/>
      <c r="J386" s="203"/>
      <c r="K386" s="662"/>
      <c r="L386" s="58"/>
      <c r="M386" s="335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</row>
    <row r="387" spans="1:35" ht="15" customHeight="1">
      <c r="A387" s="12" t="s">
        <v>1068</v>
      </c>
      <c r="B387" s="12" t="s">
        <v>413</v>
      </c>
      <c r="C387" s="13">
        <v>1</v>
      </c>
      <c r="D387" s="13" t="s">
        <v>1008</v>
      </c>
      <c r="E387" s="12" t="s">
        <v>1075</v>
      </c>
      <c r="F387" s="267" t="s">
        <v>1073</v>
      </c>
      <c r="G387" s="361">
        <v>50000</v>
      </c>
      <c r="H387" s="381">
        <v>0.1</v>
      </c>
      <c r="I387" s="55"/>
      <c r="J387" s="203"/>
      <c r="K387" s="662"/>
      <c r="L387" s="58"/>
      <c r="M387" s="335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</row>
    <row r="388" spans="1:35" s="307" customFormat="1">
      <c r="A388" s="12" t="s">
        <v>1064</v>
      </c>
      <c r="B388" s="12" t="s">
        <v>413</v>
      </c>
      <c r="C388" s="13">
        <v>1</v>
      </c>
      <c r="D388" s="13" t="s">
        <v>1008</v>
      </c>
      <c r="E388" s="12" t="s">
        <v>1075</v>
      </c>
      <c r="F388" s="267" t="s">
        <v>1073</v>
      </c>
      <c r="G388" s="361">
        <v>0</v>
      </c>
      <c r="H388" s="381">
        <v>0.3</v>
      </c>
      <c r="I388" s="55"/>
      <c r="J388" s="203"/>
      <c r="K388" s="662"/>
      <c r="L388" s="58"/>
      <c r="M388" s="335"/>
      <c r="N388" s="58"/>
      <c r="O388" s="58"/>
      <c r="P388" s="58"/>
      <c r="Q388" s="336"/>
      <c r="R388" s="336"/>
      <c r="S388" s="336"/>
      <c r="T388" s="336"/>
      <c r="U388" s="336"/>
      <c r="V388" s="336"/>
      <c r="W388" s="336"/>
      <c r="X388" s="336"/>
      <c r="Y388" s="336"/>
      <c r="Z388" s="336"/>
      <c r="AA388" s="336"/>
      <c r="AB388" s="336"/>
      <c r="AC388" s="336"/>
      <c r="AD388" s="336"/>
      <c r="AE388" s="336"/>
      <c r="AF388" s="336"/>
      <c r="AG388" s="336"/>
      <c r="AH388" s="336"/>
      <c r="AI388" s="336"/>
    </row>
    <row r="389" spans="1:35" s="307" customFormat="1">
      <c r="A389" s="12" t="s">
        <v>1064</v>
      </c>
      <c r="B389" s="12" t="s">
        <v>413</v>
      </c>
      <c r="C389" s="13">
        <v>1</v>
      </c>
      <c r="D389" s="13" t="s">
        <v>1008</v>
      </c>
      <c r="E389" s="12" t="s">
        <v>1075</v>
      </c>
      <c r="F389" s="267" t="s">
        <v>1073</v>
      </c>
      <c r="G389" s="361">
        <v>1000</v>
      </c>
      <c r="H389" s="381">
        <v>0.3</v>
      </c>
      <c r="I389" s="55"/>
      <c r="J389" s="203"/>
      <c r="K389" s="662"/>
      <c r="L389" s="58"/>
      <c r="M389" s="335"/>
      <c r="N389" s="58"/>
      <c r="O389" s="58"/>
      <c r="P389" s="58"/>
      <c r="Q389" s="336"/>
      <c r="R389" s="336"/>
      <c r="S389" s="336"/>
      <c r="T389" s="336"/>
      <c r="U389" s="336"/>
      <c r="V389" s="336"/>
      <c r="W389" s="336"/>
      <c r="X389" s="336"/>
      <c r="Y389" s="336"/>
      <c r="Z389" s="336"/>
      <c r="AA389" s="336"/>
      <c r="AB389" s="336"/>
      <c r="AC389" s="336"/>
      <c r="AD389" s="336"/>
      <c r="AE389" s="336"/>
      <c r="AF389" s="336"/>
      <c r="AG389" s="336"/>
      <c r="AH389" s="336"/>
      <c r="AI389" s="336"/>
    </row>
    <row r="390" spans="1:35" s="307" customFormat="1">
      <c r="A390" s="12" t="s">
        <v>1064</v>
      </c>
      <c r="B390" s="12" t="s">
        <v>413</v>
      </c>
      <c r="C390" s="13">
        <v>1</v>
      </c>
      <c r="D390" s="13" t="s">
        <v>1008</v>
      </c>
      <c r="E390" s="12" t="s">
        <v>1075</v>
      </c>
      <c r="F390" s="267" t="s">
        <v>1073</v>
      </c>
      <c r="G390" s="361">
        <v>10000</v>
      </c>
      <c r="H390" s="381">
        <v>0.13</v>
      </c>
      <c r="I390" s="55"/>
      <c r="J390" s="203"/>
      <c r="K390" s="662"/>
      <c r="L390" s="58"/>
      <c r="M390" s="335"/>
      <c r="N390" s="58"/>
      <c r="O390" s="58"/>
      <c r="P390" s="58"/>
      <c r="Q390" s="336"/>
      <c r="R390" s="336"/>
      <c r="S390" s="336"/>
      <c r="T390" s="336"/>
      <c r="U390" s="336"/>
      <c r="V390" s="336"/>
      <c r="W390" s="336"/>
      <c r="X390" s="336"/>
      <c r="Y390" s="336"/>
      <c r="Z390" s="336"/>
      <c r="AA390" s="336"/>
      <c r="AB390" s="336"/>
      <c r="AC390" s="336"/>
      <c r="AD390" s="336"/>
      <c r="AE390" s="336"/>
      <c r="AF390" s="336"/>
      <c r="AG390" s="336"/>
      <c r="AH390" s="336"/>
      <c r="AI390" s="336"/>
    </row>
    <row r="391" spans="1:35" s="307" customFormat="1">
      <c r="A391" s="12" t="s">
        <v>1064</v>
      </c>
      <c r="B391" s="12" t="s">
        <v>413</v>
      </c>
      <c r="C391" s="13">
        <v>1</v>
      </c>
      <c r="D391" s="13" t="s">
        <v>1008</v>
      </c>
      <c r="E391" s="12" t="s">
        <v>1075</v>
      </c>
      <c r="F391" s="267" t="s">
        <v>1073</v>
      </c>
      <c r="G391" s="361">
        <v>20000</v>
      </c>
      <c r="H391" s="381">
        <v>0.11</v>
      </c>
      <c r="I391" s="55"/>
      <c r="J391" s="203"/>
      <c r="K391" s="662"/>
      <c r="L391" s="58"/>
      <c r="M391" s="335"/>
      <c r="N391" s="58"/>
      <c r="O391" s="58"/>
      <c r="P391" s="58"/>
      <c r="Q391" s="336"/>
      <c r="R391" s="336"/>
      <c r="S391" s="336"/>
      <c r="T391" s="336"/>
      <c r="U391" s="336"/>
      <c r="V391" s="336"/>
      <c r="W391" s="336"/>
      <c r="X391" s="336"/>
      <c r="Y391" s="336"/>
      <c r="Z391" s="336"/>
      <c r="AA391" s="336"/>
      <c r="AB391" s="336"/>
      <c r="AC391" s="336"/>
      <c r="AD391" s="336"/>
      <c r="AE391" s="336"/>
      <c r="AF391" s="336"/>
      <c r="AG391" s="336"/>
      <c r="AH391" s="336"/>
      <c r="AI391" s="336"/>
    </row>
    <row r="392" spans="1:35" s="307" customFormat="1">
      <c r="A392" s="12" t="s">
        <v>1064</v>
      </c>
      <c r="B392" s="12" t="s">
        <v>413</v>
      </c>
      <c r="C392" s="13">
        <v>1</v>
      </c>
      <c r="D392" s="13" t="s">
        <v>1008</v>
      </c>
      <c r="E392" s="12" t="s">
        <v>1075</v>
      </c>
      <c r="F392" s="267" t="s">
        <v>1073</v>
      </c>
      <c r="G392" s="361">
        <v>30000</v>
      </c>
      <c r="H392" s="381">
        <v>0.11</v>
      </c>
      <c r="I392" s="55"/>
      <c r="J392" s="203"/>
      <c r="K392" s="662"/>
      <c r="L392" s="58"/>
      <c r="M392" s="335"/>
      <c r="N392" s="58"/>
      <c r="O392" s="58"/>
      <c r="P392" s="58"/>
      <c r="Q392" s="336"/>
      <c r="R392" s="336"/>
      <c r="S392" s="336"/>
      <c r="T392" s="336"/>
      <c r="U392" s="336"/>
      <c r="V392" s="336"/>
      <c r="W392" s="336"/>
      <c r="X392" s="336"/>
      <c r="Y392" s="336"/>
      <c r="Z392" s="336"/>
      <c r="AA392" s="336"/>
      <c r="AB392" s="336"/>
      <c r="AC392" s="336"/>
      <c r="AD392" s="336"/>
      <c r="AE392" s="336"/>
      <c r="AF392" s="336"/>
      <c r="AG392" s="336"/>
      <c r="AH392" s="336"/>
      <c r="AI392" s="336"/>
    </row>
    <row r="393" spans="1:35" s="307" customFormat="1">
      <c r="A393" s="12" t="s">
        <v>1064</v>
      </c>
      <c r="B393" s="12" t="s">
        <v>413</v>
      </c>
      <c r="C393" s="13">
        <v>1</v>
      </c>
      <c r="D393" s="13" t="s">
        <v>1008</v>
      </c>
      <c r="E393" s="12" t="s">
        <v>1075</v>
      </c>
      <c r="F393" s="267" t="s">
        <v>1073</v>
      </c>
      <c r="G393" s="361">
        <v>50000</v>
      </c>
      <c r="H393" s="381">
        <v>0.1</v>
      </c>
      <c r="I393" s="55"/>
      <c r="J393" s="203"/>
      <c r="K393" s="662"/>
      <c r="L393" s="58"/>
      <c r="M393" s="335"/>
      <c r="N393" s="58"/>
      <c r="O393" s="58"/>
      <c r="P393" s="58"/>
      <c r="Q393" s="336"/>
      <c r="R393" s="336"/>
      <c r="S393" s="336"/>
      <c r="T393" s="336"/>
      <c r="U393" s="336"/>
      <c r="V393" s="336"/>
      <c r="W393" s="336"/>
      <c r="X393" s="336"/>
      <c r="Y393" s="336"/>
      <c r="Z393" s="336"/>
      <c r="AA393" s="336"/>
      <c r="AB393" s="336"/>
      <c r="AC393" s="336"/>
      <c r="AD393" s="336"/>
      <c r="AE393" s="336"/>
      <c r="AF393" s="336"/>
      <c r="AG393" s="336"/>
      <c r="AH393" s="336"/>
      <c r="AI393" s="336"/>
    </row>
    <row r="394" spans="1:35">
      <c r="A394" s="12" t="s">
        <v>1076</v>
      </c>
      <c r="B394" s="12" t="s">
        <v>566</v>
      </c>
      <c r="C394" s="13">
        <v>1.67E-2</v>
      </c>
      <c r="D394" s="13" t="s">
        <v>1008</v>
      </c>
      <c r="E394" s="12" t="s">
        <v>1077</v>
      </c>
      <c r="F394" s="267" t="s">
        <v>1034</v>
      </c>
      <c r="G394" s="361">
        <v>0</v>
      </c>
      <c r="H394" s="664">
        <v>5.4401999999999999</v>
      </c>
      <c r="I394" s="663">
        <v>42730</v>
      </c>
      <c r="J394" s="203"/>
      <c r="K394" s="662"/>
      <c r="L394" s="58"/>
      <c r="M394" s="335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</row>
    <row r="395" spans="1:35">
      <c r="A395" s="12" t="s">
        <v>1076</v>
      </c>
      <c r="B395" s="12" t="s">
        <v>407</v>
      </c>
      <c r="C395" s="13">
        <v>8.3400000000000002E-2</v>
      </c>
      <c r="D395" s="13" t="s">
        <v>1008</v>
      </c>
      <c r="E395" s="12" t="s">
        <v>1078</v>
      </c>
      <c r="F395" s="267" t="s">
        <v>1034</v>
      </c>
      <c r="G395" s="361">
        <v>0</v>
      </c>
      <c r="H395" s="664">
        <v>6.5071000000000003</v>
      </c>
      <c r="I395" s="663">
        <v>42730</v>
      </c>
      <c r="J395" s="203"/>
      <c r="K395" s="662"/>
      <c r="L395" s="58"/>
      <c r="M395" s="335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</row>
    <row r="396" spans="1:35">
      <c r="A396" s="12" t="s">
        <v>410</v>
      </c>
      <c r="B396" s="12" t="s">
        <v>408</v>
      </c>
      <c r="C396" s="13">
        <v>8.3400000000000002E-2</v>
      </c>
      <c r="D396" s="13" t="s">
        <v>2</v>
      </c>
      <c r="E396" s="12" t="s">
        <v>638</v>
      </c>
      <c r="F396" s="267" t="s">
        <v>243</v>
      </c>
      <c r="G396" s="361">
        <v>0</v>
      </c>
      <c r="H396" s="664">
        <v>6.5071000000000003</v>
      </c>
      <c r="I396" s="663">
        <v>42730</v>
      </c>
      <c r="J396" s="203"/>
      <c r="K396" s="662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</row>
    <row r="397" spans="1:35">
      <c r="A397" s="12" t="s">
        <v>1079</v>
      </c>
      <c r="B397" s="12" t="s">
        <v>567</v>
      </c>
      <c r="C397" s="13">
        <v>8.3400000000000002E-2</v>
      </c>
      <c r="D397" s="13" t="s">
        <v>1008</v>
      </c>
      <c r="E397" s="12" t="s">
        <v>1080</v>
      </c>
      <c r="F397" s="267" t="s">
        <v>1034</v>
      </c>
      <c r="G397" s="361">
        <v>0</v>
      </c>
      <c r="H397" s="664">
        <v>1.6821999999999999</v>
      </c>
      <c r="I397" s="663">
        <v>42730</v>
      </c>
      <c r="J397" s="203"/>
      <c r="K397" s="662"/>
      <c r="L397" s="58"/>
      <c r="M397" s="335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</row>
    <row r="398" spans="1:35">
      <c r="A398" s="12" t="s">
        <v>1079</v>
      </c>
      <c r="B398" s="12" t="s">
        <v>567</v>
      </c>
      <c r="C398" s="13">
        <v>8.3400000000000002E-2</v>
      </c>
      <c r="D398" s="13" t="s">
        <v>1008</v>
      </c>
      <c r="E398" s="12" t="s">
        <v>1080</v>
      </c>
      <c r="F398" s="267" t="s">
        <v>1034</v>
      </c>
      <c r="G398" s="361">
        <v>500</v>
      </c>
      <c r="H398" s="664">
        <v>1.6821999999999999</v>
      </c>
      <c r="I398" s="663">
        <v>42730</v>
      </c>
      <c r="J398" s="203"/>
      <c r="K398" s="662"/>
      <c r="L398" s="58"/>
      <c r="M398" s="335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</row>
    <row r="399" spans="1:35">
      <c r="A399" s="12" t="s">
        <v>1079</v>
      </c>
      <c r="B399" s="12" t="s">
        <v>567</v>
      </c>
      <c r="C399" s="13">
        <v>8.3400000000000002E-2</v>
      </c>
      <c r="D399" s="13" t="s">
        <v>1008</v>
      </c>
      <c r="E399" s="12" t="s">
        <v>1080</v>
      </c>
      <c r="F399" s="267" t="s">
        <v>1034</v>
      </c>
      <c r="G399" s="361">
        <v>5000</v>
      </c>
      <c r="H399" s="664">
        <v>1.6439999999999999</v>
      </c>
      <c r="I399" s="663">
        <v>42730</v>
      </c>
      <c r="J399" s="203"/>
      <c r="K399" s="662"/>
      <c r="L399" s="58"/>
      <c r="M399" s="335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</row>
    <row r="400" spans="1:35">
      <c r="A400" s="12" t="s">
        <v>1081</v>
      </c>
      <c r="B400" s="12" t="s">
        <v>568</v>
      </c>
      <c r="C400" s="13">
        <v>8.3400000000000002E-2</v>
      </c>
      <c r="D400" s="13" t="s">
        <v>1008</v>
      </c>
      <c r="E400" s="12" t="s">
        <v>1082</v>
      </c>
      <c r="F400" s="267" t="s">
        <v>1034</v>
      </c>
      <c r="G400" s="361">
        <v>0</v>
      </c>
      <c r="H400" s="664">
        <v>7.3630000000000004</v>
      </c>
      <c r="I400" s="663">
        <v>42730</v>
      </c>
      <c r="J400" s="203"/>
      <c r="K400" s="662"/>
      <c r="L400" s="58"/>
      <c r="M400" s="335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</row>
    <row r="401" spans="1:35">
      <c r="A401" s="12" t="s">
        <v>1083</v>
      </c>
      <c r="B401" s="12" t="s">
        <v>569</v>
      </c>
      <c r="C401" s="13">
        <v>8.3400000000000002E-2</v>
      </c>
      <c r="D401" s="13" t="s">
        <v>1008</v>
      </c>
      <c r="E401" s="12" t="s">
        <v>1084</v>
      </c>
      <c r="F401" s="267" t="s">
        <v>1034</v>
      </c>
      <c r="G401" s="361">
        <v>0</v>
      </c>
      <c r="H401" s="664">
        <v>7.3630000000000004</v>
      </c>
      <c r="I401" s="663">
        <v>42730</v>
      </c>
      <c r="J401" s="203"/>
      <c r="K401" s="662"/>
      <c r="L401" s="58"/>
      <c r="M401" s="335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</row>
    <row r="402" spans="1:35">
      <c r="A402" s="12" t="s">
        <v>1085</v>
      </c>
      <c r="B402" s="12" t="s">
        <v>570</v>
      </c>
      <c r="C402" s="13">
        <v>8.3400000000000002E-2</v>
      </c>
      <c r="D402" s="13" t="s">
        <v>1008</v>
      </c>
      <c r="E402" s="12" t="s">
        <v>1086</v>
      </c>
      <c r="F402" s="267" t="s">
        <v>1034</v>
      </c>
      <c r="G402" s="361">
        <v>0</v>
      </c>
      <c r="H402" s="664">
        <v>7.3630000000000004</v>
      </c>
      <c r="I402" s="663">
        <v>42730</v>
      </c>
      <c r="J402" s="203"/>
      <c r="K402" s="662"/>
      <c r="L402" s="58"/>
      <c r="M402" s="335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</row>
    <row r="403" spans="1:35">
      <c r="A403" s="12" t="s">
        <v>1087</v>
      </c>
      <c r="B403" s="12" t="s">
        <v>30</v>
      </c>
      <c r="C403" s="13">
        <v>2.7000000000000001E-3</v>
      </c>
      <c r="D403" s="13" t="s">
        <v>1008</v>
      </c>
      <c r="E403" s="12" t="s">
        <v>1088</v>
      </c>
      <c r="F403" s="267" t="s">
        <v>1034</v>
      </c>
      <c r="G403" s="361">
        <v>0</v>
      </c>
      <c r="H403" s="664">
        <v>5.4401999999999999</v>
      </c>
      <c r="I403" s="663">
        <v>42730</v>
      </c>
      <c r="J403" s="203"/>
      <c r="K403" s="662"/>
      <c r="L403" s="58"/>
      <c r="M403" s="335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</row>
    <row r="404" spans="1:35">
      <c r="A404" s="12" t="s">
        <v>583</v>
      </c>
      <c r="B404" s="12" t="s">
        <v>565</v>
      </c>
      <c r="C404" s="13">
        <v>1</v>
      </c>
      <c r="D404" s="13" t="s">
        <v>2</v>
      </c>
      <c r="E404" s="12" t="s">
        <v>639</v>
      </c>
      <c r="F404" s="267" t="s">
        <v>369</v>
      </c>
      <c r="G404" s="361">
        <v>0</v>
      </c>
      <c r="H404" s="664">
        <v>2.6160000000000001</v>
      </c>
      <c r="I404" s="663">
        <v>42723</v>
      </c>
      <c r="J404" s="203"/>
      <c r="K404" s="662"/>
      <c r="L404" s="58"/>
      <c r="M404" s="335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</row>
    <row r="405" spans="1:35">
      <c r="A405" s="12" t="s">
        <v>583</v>
      </c>
      <c r="B405" s="12" t="s">
        <v>565</v>
      </c>
      <c r="C405" s="13">
        <v>1</v>
      </c>
      <c r="D405" s="13" t="s">
        <v>2</v>
      </c>
      <c r="E405" s="12" t="s">
        <v>639</v>
      </c>
      <c r="F405" s="267" t="s">
        <v>369</v>
      </c>
      <c r="G405" s="361">
        <v>1000</v>
      </c>
      <c r="H405" s="664">
        <v>2.6160000000000001</v>
      </c>
      <c r="I405" s="663">
        <v>42723</v>
      </c>
      <c r="J405" s="203"/>
      <c r="K405" s="662"/>
      <c r="L405" s="58"/>
      <c r="M405" s="335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</row>
    <row r="406" spans="1:35">
      <c r="A406" s="12" t="s">
        <v>583</v>
      </c>
      <c r="B406" s="12" t="s">
        <v>565</v>
      </c>
      <c r="C406" s="13">
        <v>1</v>
      </c>
      <c r="D406" s="13" t="s">
        <v>2</v>
      </c>
      <c r="E406" s="12" t="s">
        <v>639</v>
      </c>
      <c r="F406" s="267" t="s">
        <v>369</v>
      </c>
      <c r="G406" s="361">
        <v>2000</v>
      </c>
      <c r="H406" s="664">
        <v>1.3625</v>
      </c>
      <c r="I406" s="663">
        <v>42723</v>
      </c>
      <c r="J406" s="203"/>
      <c r="K406" s="662"/>
      <c r="L406" s="58"/>
      <c r="M406" s="335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</row>
    <row r="407" spans="1:35">
      <c r="A407" s="12" t="s">
        <v>583</v>
      </c>
      <c r="B407" s="12" t="s">
        <v>565</v>
      </c>
      <c r="C407" s="13">
        <v>1</v>
      </c>
      <c r="D407" s="13" t="s">
        <v>2</v>
      </c>
      <c r="E407" s="12" t="s">
        <v>639</v>
      </c>
      <c r="F407" s="267" t="s">
        <v>369</v>
      </c>
      <c r="G407" s="361">
        <v>5000</v>
      </c>
      <c r="H407" s="664">
        <v>1.2535000000000001</v>
      </c>
      <c r="I407" s="663">
        <v>42723</v>
      </c>
      <c r="J407" s="203"/>
      <c r="K407" s="662"/>
      <c r="L407" s="58"/>
      <c r="M407" s="335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</row>
    <row r="408" spans="1:35">
      <c r="A408" s="12" t="s">
        <v>583</v>
      </c>
      <c r="B408" s="12" t="s">
        <v>565</v>
      </c>
      <c r="C408" s="13">
        <v>1</v>
      </c>
      <c r="D408" s="13" t="s">
        <v>2</v>
      </c>
      <c r="E408" s="12" t="s">
        <v>639</v>
      </c>
      <c r="F408" s="267" t="s">
        <v>369</v>
      </c>
      <c r="G408" s="361">
        <v>10000</v>
      </c>
      <c r="H408" s="664">
        <v>0.94830000000000003</v>
      </c>
      <c r="I408" s="663">
        <v>42723</v>
      </c>
      <c r="J408" s="203"/>
      <c r="K408" s="662"/>
      <c r="L408" s="58"/>
      <c r="M408" s="335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</row>
    <row r="409" spans="1:35">
      <c r="A409" s="12" t="s">
        <v>583</v>
      </c>
      <c r="B409" s="12" t="s">
        <v>565</v>
      </c>
      <c r="C409" s="13">
        <v>1</v>
      </c>
      <c r="D409" s="13" t="s">
        <v>2</v>
      </c>
      <c r="E409" s="12" t="s">
        <v>639</v>
      </c>
      <c r="F409" s="267" t="s">
        <v>369</v>
      </c>
      <c r="G409" s="361">
        <v>20000</v>
      </c>
      <c r="H409" s="664">
        <v>0.89380000000000004</v>
      </c>
      <c r="I409" s="663">
        <v>42723</v>
      </c>
      <c r="J409" s="203"/>
      <c r="K409" s="662"/>
      <c r="L409" s="58"/>
      <c r="M409" s="335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</row>
    <row r="410" spans="1:35">
      <c r="A410" s="12" t="s">
        <v>583</v>
      </c>
      <c r="B410" s="12" t="s">
        <v>565</v>
      </c>
      <c r="C410" s="13">
        <v>1</v>
      </c>
      <c r="D410" s="13" t="s">
        <v>2</v>
      </c>
      <c r="E410" s="12" t="s">
        <v>639</v>
      </c>
      <c r="F410" s="267" t="s">
        <v>369</v>
      </c>
      <c r="G410" s="361">
        <v>50000</v>
      </c>
      <c r="H410" s="664">
        <v>0.8175</v>
      </c>
      <c r="I410" s="663">
        <v>42723</v>
      </c>
      <c r="J410" s="203"/>
      <c r="K410" s="662"/>
      <c r="L410" s="58"/>
      <c r="M410" s="335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</row>
    <row r="411" spans="1:35">
      <c r="A411" s="12" t="s">
        <v>583</v>
      </c>
      <c r="B411" s="12" t="s">
        <v>565</v>
      </c>
      <c r="C411" s="13">
        <v>1</v>
      </c>
      <c r="D411" s="13" t="s">
        <v>2</v>
      </c>
      <c r="E411" s="12" t="s">
        <v>639</v>
      </c>
      <c r="F411" s="267" t="s">
        <v>369</v>
      </c>
      <c r="G411" s="361">
        <v>100000</v>
      </c>
      <c r="H411" s="664">
        <v>0.79569999999999996</v>
      </c>
      <c r="I411" s="663">
        <v>42723</v>
      </c>
      <c r="J411" s="203"/>
      <c r="K411" s="662"/>
      <c r="L411" s="58"/>
      <c r="M411" s="335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</row>
    <row r="412" spans="1:35">
      <c r="A412" s="12" t="s">
        <v>583</v>
      </c>
      <c r="B412" s="12" t="s">
        <v>565</v>
      </c>
      <c r="C412" s="13">
        <v>1</v>
      </c>
      <c r="D412" s="13" t="s">
        <v>2</v>
      </c>
      <c r="E412" s="12" t="s">
        <v>639</v>
      </c>
      <c r="F412" s="267" t="s">
        <v>369</v>
      </c>
      <c r="G412" s="361">
        <v>200000</v>
      </c>
      <c r="H412" s="664">
        <v>0.76300000000000001</v>
      </c>
      <c r="I412" s="663">
        <v>42723</v>
      </c>
      <c r="J412" s="203"/>
      <c r="K412" s="662"/>
      <c r="L412" s="58"/>
      <c r="M412" s="335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</row>
    <row r="413" spans="1:35">
      <c r="A413" s="12" t="s">
        <v>584</v>
      </c>
      <c r="B413" s="12" t="s">
        <v>526</v>
      </c>
      <c r="C413" s="13">
        <v>1</v>
      </c>
      <c r="D413" s="13" t="s">
        <v>2</v>
      </c>
      <c r="E413" s="12" t="s">
        <v>640</v>
      </c>
      <c r="F413" s="267" t="s">
        <v>369</v>
      </c>
      <c r="G413" s="361">
        <v>0</v>
      </c>
      <c r="H413" s="664">
        <v>1.8</v>
      </c>
      <c r="I413" s="663">
        <v>41970</v>
      </c>
      <c r="J413" s="203"/>
      <c r="K413" s="662"/>
      <c r="L413" s="58"/>
      <c r="M413" s="335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</row>
    <row r="414" spans="1:35">
      <c r="A414" s="12" t="s">
        <v>584</v>
      </c>
      <c r="B414" s="12" t="s">
        <v>526</v>
      </c>
      <c r="C414" s="13">
        <v>1</v>
      </c>
      <c r="D414" s="13" t="s">
        <v>2</v>
      </c>
      <c r="E414" s="12" t="s">
        <v>640</v>
      </c>
      <c r="F414" s="267" t="s">
        <v>369</v>
      </c>
      <c r="G414" s="361">
        <v>1000</v>
      </c>
      <c r="H414" s="381">
        <v>1.8</v>
      </c>
      <c r="I414" s="663">
        <v>41970</v>
      </c>
      <c r="J414" s="203"/>
      <c r="K414" s="662"/>
      <c r="L414" s="58"/>
      <c r="M414" s="335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</row>
    <row r="415" spans="1:35">
      <c r="A415" s="12" t="s">
        <v>584</v>
      </c>
      <c r="B415" s="12" t="s">
        <v>526</v>
      </c>
      <c r="C415" s="13">
        <v>1</v>
      </c>
      <c r="D415" s="13" t="s">
        <v>2</v>
      </c>
      <c r="E415" s="12" t="s">
        <v>640</v>
      </c>
      <c r="F415" s="267" t="s">
        <v>369</v>
      </c>
      <c r="G415" s="361">
        <v>2000</v>
      </c>
      <c r="H415" s="381">
        <v>0.9</v>
      </c>
      <c r="I415" s="663">
        <v>41970</v>
      </c>
      <c r="J415" s="203"/>
      <c r="K415" s="662"/>
      <c r="L415" s="58"/>
      <c r="M415" s="335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</row>
    <row r="416" spans="1:35">
      <c r="A416" s="12" t="s">
        <v>584</v>
      </c>
      <c r="B416" s="12" t="s">
        <v>526</v>
      </c>
      <c r="C416" s="13">
        <v>1</v>
      </c>
      <c r="D416" s="13" t="s">
        <v>2</v>
      </c>
      <c r="E416" s="12" t="s">
        <v>640</v>
      </c>
      <c r="F416" s="267" t="s">
        <v>369</v>
      </c>
      <c r="G416" s="361">
        <v>10000</v>
      </c>
      <c r="H416" s="381">
        <v>0.3</v>
      </c>
      <c r="I416" s="663">
        <v>41970</v>
      </c>
      <c r="J416" s="203"/>
      <c r="K416" s="662"/>
      <c r="L416" s="58"/>
      <c r="M416" s="335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</row>
    <row r="417" spans="1:35">
      <c r="A417" s="12" t="s">
        <v>584</v>
      </c>
      <c r="B417" s="12" t="s">
        <v>526</v>
      </c>
      <c r="C417" s="13">
        <v>1</v>
      </c>
      <c r="D417" s="13" t="s">
        <v>2</v>
      </c>
      <c r="E417" s="12" t="s">
        <v>640</v>
      </c>
      <c r="F417" s="267" t="s">
        <v>369</v>
      </c>
      <c r="G417" s="361">
        <v>20000</v>
      </c>
      <c r="H417" s="381">
        <v>0.27</v>
      </c>
      <c r="I417" s="663">
        <v>41970</v>
      </c>
      <c r="J417" s="203"/>
      <c r="K417" s="662"/>
      <c r="L417" s="58"/>
      <c r="M417" s="335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</row>
    <row r="418" spans="1:35">
      <c r="A418" s="12" t="s">
        <v>584</v>
      </c>
      <c r="B418" s="12" t="s">
        <v>526</v>
      </c>
      <c r="C418" s="13">
        <v>1</v>
      </c>
      <c r="D418" s="13" t="s">
        <v>2</v>
      </c>
      <c r="E418" s="12" t="s">
        <v>640</v>
      </c>
      <c r="F418" s="267" t="s">
        <v>369</v>
      </c>
      <c r="G418" s="361">
        <v>50000</v>
      </c>
      <c r="H418" s="381">
        <v>0.25</v>
      </c>
      <c r="I418" s="663">
        <v>41970</v>
      </c>
      <c r="J418" s="203"/>
      <c r="K418" s="662"/>
      <c r="L418" s="58"/>
      <c r="M418" s="335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</row>
    <row r="419" spans="1:35">
      <c r="A419" s="12" t="s">
        <v>584</v>
      </c>
      <c r="B419" s="12" t="s">
        <v>526</v>
      </c>
      <c r="C419" s="13">
        <v>1</v>
      </c>
      <c r="D419" s="13" t="s">
        <v>2</v>
      </c>
      <c r="E419" s="12" t="s">
        <v>640</v>
      </c>
      <c r="F419" s="267" t="s">
        <v>369</v>
      </c>
      <c r="G419" s="361">
        <v>100000</v>
      </c>
      <c r="H419" s="381">
        <v>0.22</v>
      </c>
      <c r="I419" s="663">
        <v>41970</v>
      </c>
      <c r="J419" s="203"/>
      <c r="K419" s="662"/>
      <c r="L419" s="58"/>
      <c r="M419" s="335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</row>
    <row r="420" spans="1:35">
      <c r="A420" s="12" t="s">
        <v>584</v>
      </c>
      <c r="B420" s="12" t="s">
        <v>526</v>
      </c>
      <c r="C420" s="13">
        <v>1</v>
      </c>
      <c r="D420" s="13" t="s">
        <v>2</v>
      </c>
      <c r="E420" s="12" t="s">
        <v>640</v>
      </c>
      <c r="F420" s="267" t="s">
        <v>369</v>
      </c>
      <c r="G420" s="361">
        <v>200000</v>
      </c>
      <c r="H420" s="381">
        <v>0.21</v>
      </c>
      <c r="I420" s="663">
        <v>41970</v>
      </c>
      <c r="J420" s="203"/>
      <c r="K420" s="662"/>
      <c r="L420" s="58"/>
      <c r="M420" s="335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</row>
    <row r="421" spans="1:35">
      <c r="A421" s="12" t="s">
        <v>585</v>
      </c>
      <c r="B421" s="12" t="s">
        <v>527</v>
      </c>
      <c r="C421" s="13">
        <v>1</v>
      </c>
      <c r="D421" s="13" t="s">
        <v>2</v>
      </c>
      <c r="E421" s="12" t="s">
        <v>641</v>
      </c>
      <c r="F421" s="267" t="s">
        <v>369</v>
      </c>
      <c r="G421" s="361">
        <v>0</v>
      </c>
      <c r="H421" s="381">
        <v>1.73</v>
      </c>
      <c r="I421" s="663">
        <v>41718</v>
      </c>
      <c r="J421" s="203"/>
      <c r="K421" s="662"/>
      <c r="L421" s="58"/>
      <c r="M421" s="335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</row>
    <row r="422" spans="1:35">
      <c r="A422" s="12" t="s">
        <v>585</v>
      </c>
      <c r="B422" s="12" t="s">
        <v>527</v>
      </c>
      <c r="C422" s="13">
        <v>1</v>
      </c>
      <c r="D422" s="13" t="s">
        <v>2</v>
      </c>
      <c r="E422" s="12" t="s">
        <v>641</v>
      </c>
      <c r="F422" s="267" t="s">
        <v>369</v>
      </c>
      <c r="G422" s="361">
        <v>1000</v>
      </c>
      <c r="H422" s="381">
        <v>1.73</v>
      </c>
      <c r="I422" s="663">
        <v>41718</v>
      </c>
      <c r="J422" s="203"/>
      <c r="K422" s="662"/>
      <c r="L422" s="58"/>
      <c r="M422" s="335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</row>
    <row r="423" spans="1:35">
      <c r="A423" s="12" t="s">
        <v>585</v>
      </c>
      <c r="B423" s="12" t="s">
        <v>527</v>
      </c>
      <c r="C423" s="13">
        <v>1</v>
      </c>
      <c r="D423" s="13" t="s">
        <v>2</v>
      </c>
      <c r="E423" s="12" t="s">
        <v>641</v>
      </c>
      <c r="F423" s="267" t="s">
        <v>369</v>
      </c>
      <c r="G423" s="361">
        <v>2000</v>
      </c>
      <c r="H423" s="381">
        <v>0.87</v>
      </c>
      <c r="I423" s="663">
        <v>41718</v>
      </c>
      <c r="J423" s="203"/>
      <c r="K423" s="662"/>
      <c r="L423" s="58"/>
      <c r="M423" s="335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</row>
    <row r="424" spans="1:35">
      <c r="A424" s="12" t="s">
        <v>585</v>
      </c>
      <c r="B424" s="12" t="s">
        <v>527</v>
      </c>
      <c r="C424" s="13">
        <v>1</v>
      </c>
      <c r="D424" s="13" t="s">
        <v>2</v>
      </c>
      <c r="E424" s="12" t="s">
        <v>641</v>
      </c>
      <c r="F424" s="267" t="s">
        <v>369</v>
      </c>
      <c r="G424" s="361">
        <v>10000</v>
      </c>
      <c r="H424" s="381">
        <v>0.28999999999999998</v>
      </c>
      <c r="I424" s="663">
        <v>41718</v>
      </c>
      <c r="J424" s="203"/>
      <c r="K424" s="662"/>
      <c r="L424" s="58"/>
      <c r="M424" s="335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</row>
    <row r="425" spans="1:35">
      <c r="A425" s="12" t="s">
        <v>585</v>
      </c>
      <c r="B425" s="12" t="s">
        <v>527</v>
      </c>
      <c r="C425" s="13">
        <v>1</v>
      </c>
      <c r="D425" s="13" t="s">
        <v>2</v>
      </c>
      <c r="E425" s="12" t="s">
        <v>641</v>
      </c>
      <c r="F425" s="267" t="s">
        <v>369</v>
      </c>
      <c r="G425" s="361">
        <v>20000</v>
      </c>
      <c r="H425" s="381">
        <v>0.26</v>
      </c>
      <c r="I425" s="663">
        <v>41718</v>
      </c>
      <c r="J425" s="203"/>
      <c r="K425" s="662"/>
      <c r="L425" s="58"/>
      <c r="M425" s="335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</row>
    <row r="426" spans="1:35">
      <c r="A426" s="12" t="s">
        <v>585</v>
      </c>
      <c r="B426" s="12" t="s">
        <v>527</v>
      </c>
      <c r="C426" s="13">
        <v>1</v>
      </c>
      <c r="D426" s="13" t="s">
        <v>2</v>
      </c>
      <c r="E426" s="12" t="s">
        <v>641</v>
      </c>
      <c r="F426" s="267" t="s">
        <v>369</v>
      </c>
      <c r="G426" s="361">
        <v>50000</v>
      </c>
      <c r="H426" s="381">
        <v>0.24</v>
      </c>
      <c r="I426" s="663">
        <v>41718</v>
      </c>
      <c r="J426" s="203"/>
      <c r="K426" s="662"/>
      <c r="L426" s="58"/>
      <c r="M426" s="335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</row>
    <row r="427" spans="1:35">
      <c r="A427" s="12" t="s">
        <v>585</v>
      </c>
      <c r="B427" s="12" t="s">
        <v>527</v>
      </c>
      <c r="C427" s="13">
        <v>1</v>
      </c>
      <c r="D427" s="13" t="s">
        <v>2</v>
      </c>
      <c r="E427" s="12" t="s">
        <v>641</v>
      </c>
      <c r="F427" s="267" t="s">
        <v>369</v>
      </c>
      <c r="G427" s="361">
        <v>100000</v>
      </c>
      <c r="H427" s="381">
        <v>0.21</v>
      </c>
      <c r="I427" s="663">
        <v>41718</v>
      </c>
      <c r="J427" s="203"/>
      <c r="K427" s="662"/>
      <c r="L427" s="58"/>
      <c r="M427" s="335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</row>
    <row r="428" spans="1:35">
      <c r="A428" s="12" t="s">
        <v>585</v>
      </c>
      <c r="B428" s="12" t="s">
        <v>527</v>
      </c>
      <c r="C428" s="13">
        <v>1</v>
      </c>
      <c r="D428" s="13" t="s">
        <v>2</v>
      </c>
      <c r="E428" s="12" t="s">
        <v>641</v>
      </c>
      <c r="F428" s="267" t="s">
        <v>369</v>
      </c>
      <c r="G428" s="361">
        <v>200000</v>
      </c>
      <c r="H428" s="381">
        <v>0.2</v>
      </c>
      <c r="I428" s="663">
        <v>41718</v>
      </c>
      <c r="J428" s="203"/>
      <c r="K428" s="662"/>
      <c r="L428" s="58"/>
      <c r="M428" s="335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</row>
    <row r="429" spans="1:35">
      <c r="A429" s="12" t="s">
        <v>586</v>
      </c>
      <c r="B429" s="12" t="s">
        <v>528</v>
      </c>
      <c r="C429" s="13">
        <v>1</v>
      </c>
      <c r="D429" s="13" t="s">
        <v>2</v>
      </c>
      <c r="E429" s="12" t="s">
        <v>642</v>
      </c>
      <c r="F429" s="267" t="s">
        <v>369</v>
      </c>
      <c r="G429" s="361">
        <v>0</v>
      </c>
      <c r="H429" s="381">
        <v>1.73</v>
      </c>
      <c r="I429" s="663">
        <v>41718</v>
      </c>
      <c r="J429" s="203"/>
      <c r="K429" s="662"/>
      <c r="L429" s="58"/>
      <c r="M429" s="335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</row>
    <row r="430" spans="1:35">
      <c r="A430" s="12" t="s">
        <v>586</v>
      </c>
      <c r="B430" s="12" t="s">
        <v>528</v>
      </c>
      <c r="C430" s="13">
        <v>1</v>
      </c>
      <c r="D430" s="13" t="s">
        <v>2</v>
      </c>
      <c r="E430" s="12" t="s">
        <v>642</v>
      </c>
      <c r="F430" s="267" t="s">
        <v>369</v>
      </c>
      <c r="G430" s="361">
        <v>1000</v>
      </c>
      <c r="H430" s="381">
        <v>1.73</v>
      </c>
      <c r="I430" s="663">
        <v>41718</v>
      </c>
      <c r="J430" s="203"/>
      <c r="K430" s="662"/>
      <c r="L430" s="58"/>
      <c r="M430" s="335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</row>
    <row r="431" spans="1:35">
      <c r="A431" s="12" t="s">
        <v>586</v>
      </c>
      <c r="B431" s="12" t="s">
        <v>528</v>
      </c>
      <c r="C431" s="13">
        <v>1</v>
      </c>
      <c r="D431" s="13" t="s">
        <v>2</v>
      </c>
      <c r="E431" s="12" t="s">
        <v>642</v>
      </c>
      <c r="F431" s="267" t="s">
        <v>369</v>
      </c>
      <c r="G431" s="361">
        <v>2000</v>
      </c>
      <c r="H431" s="381">
        <v>0.87</v>
      </c>
      <c r="I431" s="663">
        <v>41718</v>
      </c>
      <c r="J431" s="203"/>
      <c r="K431" s="662"/>
      <c r="L431" s="58"/>
      <c r="M431" s="335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</row>
    <row r="432" spans="1:35">
      <c r="A432" s="12" t="s">
        <v>586</v>
      </c>
      <c r="B432" s="12" t="s">
        <v>528</v>
      </c>
      <c r="C432" s="13">
        <v>1</v>
      </c>
      <c r="D432" s="13" t="s">
        <v>2</v>
      </c>
      <c r="E432" s="12" t="s">
        <v>642</v>
      </c>
      <c r="F432" s="267" t="s">
        <v>369</v>
      </c>
      <c r="G432" s="361">
        <v>10000</v>
      </c>
      <c r="H432" s="381">
        <v>0.28999999999999998</v>
      </c>
      <c r="I432" s="663">
        <v>41718</v>
      </c>
      <c r="J432" s="203"/>
      <c r="K432" s="662"/>
      <c r="L432" s="58"/>
      <c r="M432" s="335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</row>
    <row r="433" spans="1:35">
      <c r="A433" s="12" t="s">
        <v>586</v>
      </c>
      <c r="B433" s="12" t="s">
        <v>528</v>
      </c>
      <c r="C433" s="13">
        <v>1</v>
      </c>
      <c r="D433" s="13" t="s">
        <v>2</v>
      </c>
      <c r="E433" s="12" t="s">
        <v>642</v>
      </c>
      <c r="F433" s="267" t="s">
        <v>369</v>
      </c>
      <c r="G433" s="361">
        <v>20000</v>
      </c>
      <c r="H433" s="381">
        <v>0.26</v>
      </c>
      <c r="I433" s="663">
        <v>41718</v>
      </c>
      <c r="J433" s="203"/>
      <c r="K433" s="662"/>
      <c r="L433" s="58"/>
      <c r="M433" s="335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</row>
    <row r="434" spans="1:35">
      <c r="A434" s="12" t="s">
        <v>586</v>
      </c>
      <c r="B434" s="12" t="s">
        <v>528</v>
      </c>
      <c r="C434" s="13">
        <v>1</v>
      </c>
      <c r="D434" s="13" t="s">
        <v>2</v>
      </c>
      <c r="E434" s="12" t="s">
        <v>642</v>
      </c>
      <c r="F434" s="267" t="s">
        <v>369</v>
      </c>
      <c r="G434" s="361">
        <v>50000</v>
      </c>
      <c r="H434" s="348">
        <v>0.24</v>
      </c>
      <c r="I434" s="663">
        <v>41718</v>
      </c>
      <c r="J434" s="203"/>
      <c r="K434" s="662"/>
      <c r="L434" s="58"/>
      <c r="M434" s="335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</row>
    <row r="435" spans="1:35">
      <c r="A435" s="12" t="s">
        <v>586</v>
      </c>
      <c r="B435" s="12" t="s">
        <v>528</v>
      </c>
      <c r="C435" s="13">
        <v>1</v>
      </c>
      <c r="D435" s="13" t="s">
        <v>2</v>
      </c>
      <c r="E435" s="12" t="s">
        <v>642</v>
      </c>
      <c r="F435" s="267" t="s">
        <v>369</v>
      </c>
      <c r="G435" s="361">
        <v>100000</v>
      </c>
      <c r="H435" s="348">
        <v>0.21</v>
      </c>
      <c r="I435" s="663">
        <v>41718</v>
      </c>
      <c r="J435" s="203"/>
      <c r="K435" s="662"/>
      <c r="L435" s="58"/>
      <c r="M435" s="335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</row>
    <row r="436" spans="1:35">
      <c r="A436" s="12" t="s">
        <v>586</v>
      </c>
      <c r="B436" s="12" t="s">
        <v>528</v>
      </c>
      <c r="C436" s="13">
        <v>1</v>
      </c>
      <c r="D436" s="13" t="s">
        <v>2</v>
      </c>
      <c r="E436" s="12" t="s">
        <v>642</v>
      </c>
      <c r="F436" s="267" t="s">
        <v>369</v>
      </c>
      <c r="G436" s="361">
        <v>200000</v>
      </c>
      <c r="H436" s="348">
        <v>0.2</v>
      </c>
      <c r="I436" s="663">
        <v>41718</v>
      </c>
      <c r="J436" s="203"/>
      <c r="K436" s="662"/>
      <c r="L436" s="58"/>
      <c r="M436" s="335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</row>
    <row r="437" spans="1:35">
      <c r="A437" s="12" t="s">
        <v>587</v>
      </c>
      <c r="B437" s="12" t="s">
        <v>571</v>
      </c>
      <c r="C437" s="13">
        <v>1</v>
      </c>
      <c r="D437" s="13" t="s">
        <v>2</v>
      </c>
      <c r="E437" s="12" t="s">
        <v>643</v>
      </c>
      <c r="F437" s="267" t="s">
        <v>369</v>
      </c>
      <c r="G437" s="361">
        <v>0</v>
      </c>
      <c r="H437" s="348">
        <v>1.73</v>
      </c>
      <c r="I437" s="663">
        <v>41718</v>
      </c>
      <c r="J437" s="203"/>
      <c r="K437" s="662"/>
      <c r="L437" s="58"/>
      <c r="M437" s="335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</row>
    <row r="438" spans="1:35">
      <c r="A438" s="12" t="s">
        <v>587</v>
      </c>
      <c r="B438" s="12" t="s">
        <v>571</v>
      </c>
      <c r="C438" s="13">
        <v>1</v>
      </c>
      <c r="D438" s="13" t="s">
        <v>2</v>
      </c>
      <c r="E438" s="12" t="s">
        <v>643</v>
      </c>
      <c r="F438" s="267" t="s">
        <v>369</v>
      </c>
      <c r="G438" s="361">
        <v>1000</v>
      </c>
      <c r="H438" s="348">
        <v>1.73</v>
      </c>
      <c r="I438" s="663">
        <v>41718</v>
      </c>
      <c r="J438" s="203"/>
      <c r="K438" s="662"/>
      <c r="L438" s="58"/>
      <c r="M438" s="335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</row>
    <row r="439" spans="1:35">
      <c r="A439" s="12" t="s">
        <v>587</v>
      </c>
      <c r="B439" s="12" t="s">
        <v>571</v>
      </c>
      <c r="C439" s="13">
        <v>1</v>
      </c>
      <c r="D439" s="13" t="s">
        <v>2</v>
      </c>
      <c r="E439" s="12" t="s">
        <v>643</v>
      </c>
      <c r="F439" s="267" t="s">
        <v>369</v>
      </c>
      <c r="G439" s="361">
        <v>2000</v>
      </c>
      <c r="H439" s="348">
        <v>0.87</v>
      </c>
      <c r="I439" s="663">
        <v>41718</v>
      </c>
      <c r="J439" s="203"/>
      <c r="K439" s="662"/>
      <c r="L439" s="58"/>
      <c r="M439" s="335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</row>
    <row r="440" spans="1:35">
      <c r="A440" s="12" t="s">
        <v>587</v>
      </c>
      <c r="B440" s="12" t="s">
        <v>571</v>
      </c>
      <c r="C440" s="13">
        <v>1</v>
      </c>
      <c r="D440" s="13" t="s">
        <v>2</v>
      </c>
      <c r="E440" s="12" t="s">
        <v>643</v>
      </c>
      <c r="F440" s="267" t="s">
        <v>369</v>
      </c>
      <c r="G440" s="361">
        <v>10000</v>
      </c>
      <c r="H440" s="348">
        <v>0.28999999999999998</v>
      </c>
      <c r="I440" s="663">
        <v>41718</v>
      </c>
      <c r="J440" s="203"/>
      <c r="K440" s="662"/>
      <c r="L440" s="58"/>
      <c r="M440" s="335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</row>
    <row r="441" spans="1:35">
      <c r="A441" s="12" t="s">
        <v>587</v>
      </c>
      <c r="B441" s="12" t="s">
        <v>571</v>
      </c>
      <c r="C441" s="13">
        <v>1</v>
      </c>
      <c r="D441" s="13" t="s">
        <v>2</v>
      </c>
      <c r="E441" s="12" t="s">
        <v>643</v>
      </c>
      <c r="F441" s="267" t="s">
        <v>369</v>
      </c>
      <c r="G441" s="361">
        <v>20000</v>
      </c>
      <c r="H441" s="348">
        <v>0.26</v>
      </c>
      <c r="I441" s="663">
        <v>41718</v>
      </c>
      <c r="J441" s="203"/>
      <c r="K441" s="662"/>
      <c r="L441" s="58"/>
      <c r="M441" s="335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</row>
    <row r="442" spans="1:35">
      <c r="A442" s="12" t="s">
        <v>587</v>
      </c>
      <c r="B442" s="12" t="s">
        <v>571</v>
      </c>
      <c r="C442" s="13">
        <v>1</v>
      </c>
      <c r="D442" s="13" t="s">
        <v>2</v>
      </c>
      <c r="E442" s="12" t="s">
        <v>643</v>
      </c>
      <c r="F442" s="267" t="s">
        <v>369</v>
      </c>
      <c r="G442" s="361">
        <v>50000</v>
      </c>
      <c r="H442" s="348">
        <v>0.24</v>
      </c>
      <c r="I442" s="663">
        <v>41718</v>
      </c>
      <c r="J442" s="203"/>
      <c r="K442" s="662"/>
      <c r="L442" s="58"/>
      <c r="M442" s="335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</row>
    <row r="443" spans="1:35">
      <c r="A443" s="12" t="s">
        <v>587</v>
      </c>
      <c r="B443" s="12" t="s">
        <v>571</v>
      </c>
      <c r="C443" s="13">
        <v>1</v>
      </c>
      <c r="D443" s="13" t="s">
        <v>2</v>
      </c>
      <c r="E443" s="12" t="s">
        <v>643</v>
      </c>
      <c r="F443" s="267" t="s">
        <v>369</v>
      </c>
      <c r="G443" s="361">
        <v>100000</v>
      </c>
      <c r="H443" s="348">
        <v>0.21</v>
      </c>
      <c r="I443" s="663">
        <v>41718</v>
      </c>
      <c r="J443" s="203"/>
      <c r="K443" s="662"/>
      <c r="L443" s="58"/>
      <c r="M443" s="335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</row>
    <row r="444" spans="1:35">
      <c r="A444" s="12" t="s">
        <v>587</v>
      </c>
      <c r="B444" s="12" t="s">
        <v>571</v>
      </c>
      <c r="C444" s="13">
        <v>1</v>
      </c>
      <c r="D444" s="13" t="s">
        <v>2</v>
      </c>
      <c r="E444" s="12" t="s">
        <v>643</v>
      </c>
      <c r="F444" s="267" t="s">
        <v>369</v>
      </c>
      <c r="G444" s="361">
        <v>200000</v>
      </c>
      <c r="H444" s="348">
        <v>0.2</v>
      </c>
      <c r="I444" s="663">
        <v>41718</v>
      </c>
      <c r="J444" s="203"/>
      <c r="K444" s="662"/>
      <c r="L444" s="58"/>
      <c r="M444" s="335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</row>
    <row r="445" spans="1:35">
      <c r="A445" s="12" t="s">
        <v>587</v>
      </c>
      <c r="B445" s="12" t="s">
        <v>572</v>
      </c>
      <c r="C445" s="13">
        <v>1</v>
      </c>
      <c r="D445" s="13" t="s">
        <v>2</v>
      </c>
      <c r="E445" s="12" t="s">
        <v>644</v>
      </c>
      <c r="F445" s="267" t="s">
        <v>369</v>
      </c>
      <c r="G445" s="361">
        <v>0</v>
      </c>
      <c r="H445" s="348">
        <v>1.73</v>
      </c>
      <c r="I445" s="663">
        <v>41718</v>
      </c>
      <c r="J445" s="203"/>
      <c r="K445" s="662"/>
      <c r="L445" s="58"/>
      <c r="M445" s="335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</row>
    <row r="446" spans="1:35">
      <c r="A446" s="12" t="s">
        <v>587</v>
      </c>
      <c r="B446" s="12" t="s">
        <v>572</v>
      </c>
      <c r="C446" s="13">
        <v>1</v>
      </c>
      <c r="D446" s="13" t="s">
        <v>2</v>
      </c>
      <c r="E446" s="12" t="s">
        <v>644</v>
      </c>
      <c r="F446" s="267" t="s">
        <v>369</v>
      </c>
      <c r="G446" s="361">
        <v>1000</v>
      </c>
      <c r="H446" s="348">
        <v>1.73</v>
      </c>
      <c r="I446" s="663">
        <v>41718</v>
      </c>
      <c r="J446" s="203"/>
      <c r="K446" s="662"/>
      <c r="L446" s="58"/>
      <c r="M446" s="335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</row>
    <row r="447" spans="1:35">
      <c r="A447" s="12" t="s">
        <v>587</v>
      </c>
      <c r="B447" s="12" t="s">
        <v>572</v>
      </c>
      <c r="C447" s="13">
        <v>1</v>
      </c>
      <c r="D447" s="13" t="s">
        <v>2</v>
      </c>
      <c r="E447" s="12" t="s">
        <v>644</v>
      </c>
      <c r="F447" s="267" t="s">
        <v>369</v>
      </c>
      <c r="G447" s="361">
        <v>2000</v>
      </c>
      <c r="H447" s="348">
        <v>0.87</v>
      </c>
      <c r="I447" s="663">
        <v>41718</v>
      </c>
      <c r="J447" s="203"/>
      <c r="K447" s="662"/>
      <c r="L447" s="58"/>
      <c r="M447" s="335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</row>
    <row r="448" spans="1:35">
      <c r="A448" s="12" t="s">
        <v>587</v>
      </c>
      <c r="B448" s="12" t="s">
        <v>572</v>
      </c>
      <c r="C448" s="13">
        <v>1</v>
      </c>
      <c r="D448" s="13" t="s">
        <v>2</v>
      </c>
      <c r="E448" s="12" t="s">
        <v>644</v>
      </c>
      <c r="F448" s="267" t="s">
        <v>369</v>
      </c>
      <c r="G448" s="361">
        <v>10000</v>
      </c>
      <c r="H448" s="348">
        <v>0.28999999999999998</v>
      </c>
      <c r="I448" s="663">
        <v>41718</v>
      </c>
      <c r="J448" s="203"/>
      <c r="K448" s="662"/>
      <c r="L448" s="58"/>
      <c r="M448" s="335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</row>
    <row r="449" spans="1:35">
      <c r="A449" s="12" t="s">
        <v>587</v>
      </c>
      <c r="B449" s="12" t="s">
        <v>572</v>
      </c>
      <c r="C449" s="13">
        <v>1</v>
      </c>
      <c r="D449" s="13" t="s">
        <v>2</v>
      </c>
      <c r="E449" s="12" t="s">
        <v>644</v>
      </c>
      <c r="F449" s="267" t="s">
        <v>369</v>
      </c>
      <c r="G449" s="361">
        <v>20000</v>
      </c>
      <c r="H449" s="348">
        <v>0.26</v>
      </c>
      <c r="I449" s="663">
        <v>41718</v>
      </c>
      <c r="J449" s="203"/>
      <c r="K449" s="662"/>
      <c r="L449" s="58"/>
      <c r="M449" s="335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</row>
    <row r="450" spans="1:35">
      <c r="A450" s="12" t="s">
        <v>587</v>
      </c>
      <c r="B450" s="12" t="s">
        <v>572</v>
      </c>
      <c r="C450" s="13">
        <v>1</v>
      </c>
      <c r="D450" s="13" t="s">
        <v>2</v>
      </c>
      <c r="E450" s="12" t="s">
        <v>644</v>
      </c>
      <c r="F450" s="267" t="s">
        <v>369</v>
      </c>
      <c r="G450" s="361">
        <v>50000</v>
      </c>
      <c r="H450" s="348">
        <v>0.24</v>
      </c>
      <c r="I450" s="663">
        <v>41718</v>
      </c>
      <c r="J450" s="203"/>
      <c r="K450" s="662"/>
      <c r="L450" s="58"/>
      <c r="M450" s="335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</row>
    <row r="451" spans="1:35">
      <c r="A451" s="12" t="s">
        <v>587</v>
      </c>
      <c r="B451" s="12" t="s">
        <v>572</v>
      </c>
      <c r="C451" s="13">
        <v>1</v>
      </c>
      <c r="D451" s="13" t="s">
        <v>2</v>
      </c>
      <c r="E451" s="12" t="s">
        <v>644</v>
      </c>
      <c r="F451" s="267" t="s">
        <v>369</v>
      </c>
      <c r="G451" s="361">
        <v>100000</v>
      </c>
      <c r="H451" s="348">
        <v>0.21</v>
      </c>
      <c r="I451" s="663">
        <v>41718</v>
      </c>
      <c r="J451" s="203"/>
      <c r="K451" s="662"/>
      <c r="L451" s="58"/>
      <c r="M451" s="335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</row>
    <row r="452" spans="1:35">
      <c r="A452" s="12" t="s">
        <v>587</v>
      </c>
      <c r="B452" s="12" t="s">
        <v>572</v>
      </c>
      <c r="C452" s="13">
        <v>1</v>
      </c>
      <c r="D452" s="13" t="s">
        <v>2</v>
      </c>
      <c r="E452" s="12" t="s">
        <v>644</v>
      </c>
      <c r="F452" s="267" t="s">
        <v>369</v>
      </c>
      <c r="G452" s="361">
        <v>200000</v>
      </c>
      <c r="H452" s="348">
        <v>0.2</v>
      </c>
      <c r="I452" s="663">
        <v>41718</v>
      </c>
      <c r="J452" s="203"/>
      <c r="K452" s="662"/>
      <c r="L452" s="58"/>
      <c r="M452" s="335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</row>
    <row r="453" spans="1:35">
      <c r="A453" s="12" t="s">
        <v>410</v>
      </c>
      <c r="B453" s="12" t="s">
        <v>413</v>
      </c>
      <c r="C453" s="13">
        <v>1</v>
      </c>
      <c r="D453" s="13" t="s">
        <v>2</v>
      </c>
      <c r="E453" s="12" t="s">
        <v>529</v>
      </c>
      <c r="F453" s="267" t="s">
        <v>369</v>
      </c>
      <c r="G453" s="361">
        <v>0</v>
      </c>
      <c r="H453" s="348">
        <v>0.3</v>
      </c>
      <c r="I453" s="663">
        <v>41718</v>
      </c>
      <c r="J453" s="203"/>
      <c r="K453" s="662"/>
      <c r="L453" s="58"/>
      <c r="M453" s="335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</row>
    <row r="454" spans="1:35">
      <c r="A454" s="12" t="s">
        <v>410</v>
      </c>
      <c r="B454" s="12" t="s">
        <v>413</v>
      </c>
      <c r="C454" s="13">
        <v>1</v>
      </c>
      <c r="D454" s="13" t="s">
        <v>2</v>
      </c>
      <c r="E454" s="12" t="s">
        <v>529</v>
      </c>
      <c r="F454" s="267" t="s">
        <v>369</v>
      </c>
      <c r="G454" s="361">
        <v>1000</v>
      </c>
      <c r="H454" s="348">
        <v>0.3</v>
      </c>
      <c r="I454" s="663">
        <v>41718</v>
      </c>
      <c r="J454" s="203"/>
      <c r="K454" s="662"/>
      <c r="L454" s="58"/>
      <c r="M454" s="335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</row>
    <row r="455" spans="1:35">
      <c r="A455" s="12" t="s">
        <v>410</v>
      </c>
      <c r="B455" s="12" t="s">
        <v>413</v>
      </c>
      <c r="C455" s="13">
        <v>1</v>
      </c>
      <c r="D455" s="13" t="s">
        <v>2</v>
      </c>
      <c r="E455" s="12" t="s">
        <v>529</v>
      </c>
      <c r="F455" s="267" t="s">
        <v>369</v>
      </c>
      <c r="G455" s="361">
        <v>10000</v>
      </c>
      <c r="H455" s="348">
        <v>0.13</v>
      </c>
      <c r="I455" s="663">
        <v>41718</v>
      </c>
      <c r="J455" s="203"/>
      <c r="K455" s="662"/>
      <c r="L455" s="58"/>
      <c r="M455" s="335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</row>
    <row r="456" spans="1:35">
      <c r="A456" s="12" t="s">
        <v>410</v>
      </c>
      <c r="B456" s="12" t="s">
        <v>413</v>
      </c>
      <c r="C456" s="13">
        <v>1</v>
      </c>
      <c r="D456" s="13" t="s">
        <v>2</v>
      </c>
      <c r="E456" s="12" t="s">
        <v>529</v>
      </c>
      <c r="F456" s="267" t="s">
        <v>369</v>
      </c>
      <c r="G456" s="361">
        <v>20000</v>
      </c>
      <c r="H456" s="348">
        <v>0.11</v>
      </c>
      <c r="I456" s="663">
        <v>41718</v>
      </c>
      <c r="J456" s="203"/>
      <c r="K456" s="662"/>
      <c r="L456" s="58"/>
      <c r="M456" s="335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</row>
    <row r="457" spans="1:35">
      <c r="A457" s="12" t="s">
        <v>410</v>
      </c>
      <c r="B457" s="12" t="s">
        <v>413</v>
      </c>
      <c r="C457" s="13">
        <v>1</v>
      </c>
      <c r="D457" s="13" t="s">
        <v>2</v>
      </c>
      <c r="E457" s="12" t="s">
        <v>529</v>
      </c>
      <c r="F457" s="267" t="s">
        <v>369</v>
      </c>
      <c r="G457" s="361">
        <v>30000</v>
      </c>
      <c r="H457" s="348">
        <v>0.11</v>
      </c>
      <c r="I457" s="663">
        <v>41718</v>
      </c>
      <c r="J457" s="203"/>
      <c r="K457" s="662"/>
      <c r="L457" s="58"/>
      <c r="M457" s="335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</row>
    <row r="458" spans="1:35">
      <c r="A458" s="12" t="s">
        <v>410</v>
      </c>
      <c r="B458" s="12" t="s">
        <v>413</v>
      </c>
      <c r="C458" s="13">
        <v>1</v>
      </c>
      <c r="D458" s="13" t="s">
        <v>2</v>
      </c>
      <c r="E458" s="12" t="s">
        <v>529</v>
      </c>
      <c r="F458" s="267" t="s">
        <v>369</v>
      </c>
      <c r="G458" s="361">
        <v>50000</v>
      </c>
      <c r="H458" s="348">
        <v>0.1</v>
      </c>
      <c r="I458" s="663">
        <v>41718</v>
      </c>
      <c r="J458" s="203"/>
      <c r="K458" s="662"/>
      <c r="L458" s="58"/>
      <c r="M458" s="335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</row>
    <row r="459" spans="1:35">
      <c r="A459" s="12" t="s">
        <v>411</v>
      </c>
      <c r="B459" s="12" t="s">
        <v>412</v>
      </c>
      <c r="C459" s="13">
        <v>1</v>
      </c>
      <c r="D459" s="13" t="s">
        <v>2</v>
      </c>
      <c r="E459" s="12" t="s">
        <v>637</v>
      </c>
      <c r="F459" s="267" t="s">
        <v>369</v>
      </c>
      <c r="G459" s="361">
        <v>0</v>
      </c>
      <c r="H459" s="348">
        <v>0.3</v>
      </c>
      <c r="I459" s="663">
        <v>41718</v>
      </c>
      <c r="J459" s="203"/>
      <c r="K459" s="662"/>
      <c r="L459" s="58"/>
      <c r="M459" s="335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</row>
    <row r="460" spans="1:35">
      <c r="A460" s="12" t="s">
        <v>411</v>
      </c>
      <c r="B460" s="12" t="s">
        <v>412</v>
      </c>
      <c r="C460" s="13">
        <v>1</v>
      </c>
      <c r="D460" s="13" t="s">
        <v>2</v>
      </c>
      <c r="E460" s="12" t="s">
        <v>637</v>
      </c>
      <c r="F460" s="267" t="s">
        <v>369</v>
      </c>
      <c r="G460" s="361">
        <v>1000</v>
      </c>
      <c r="H460" s="348">
        <v>0.3</v>
      </c>
      <c r="I460" s="663">
        <v>41718</v>
      </c>
      <c r="J460" s="203"/>
      <c r="K460" s="662"/>
      <c r="L460" s="58"/>
      <c r="M460" s="335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</row>
    <row r="461" spans="1:35">
      <c r="A461" s="12" t="s">
        <v>411</v>
      </c>
      <c r="B461" s="12" t="s">
        <v>412</v>
      </c>
      <c r="C461" s="13">
        <v>1</v>
      </c>
      <c r="D461" s="13" t="s">
        <v>2</v>
      </c>
      <c r="E461" s="12" t="s">
        <v>637</v>
      </c>
      <c r="F461" s="267" t="s">
        <v>369</v>
      </c>
      <c r="G461" s="361">
        <v>2000</v>
      </c>
      <c r="H461" s="348">
        <v>0.3</v>
      </c>
      <c r="I461" s="663">
        <v>41718</v>
      </c>
      <c r="J461" s="203"/>
      <c r="K461" s="662"/>
      <c r="L461" s="58"/>
      <c r="M461" s="335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</row>
    <row r="462" spans="1:35">
      <c r="A462" s="12" t="s">
        <v>411</v>
      </c>
      <c r="B462" s="12" t="s">
        <v>412</v>
      </c>
      <c r="C462" s="13">
        <v>1</v>
      </c>
      <c r="D462" s="13" t="s">
        <v>2</v>
      </c>
      <c r="E462" s="12" t="s">
        <v>637</v>
      </c>
      <c r="F462" s="267" t="s">
        <v>369</v>
      </c>
      <c r="G462" s="361">
        <v>3000</v>
      </c>
      <c r="H462" s="348">
        <v>0.25</v>
      </c>
      <c r="I462" s="663">
        <v>41718</v>
      </c>
      <c r="J462" s="203"/>
      <c r="K462" s="662"/>
      <c r="L462" s="58"/>
      <c r="M462" s="335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</row>
    <row r="463" spans="1:35">
      <c r="A463" s="12" t="s">
        <v>411</v>
      </c>
      <c r="B463" s="12" t="s">
        <v>412</v>
      </c>
      <c r="C463" s="13">
        <v>1</v>
      </c>
      <c r="D463" s="13" t="s">
        <v>2</v>
      </c>
      <c r="E463" s="12" t="s">
        <v>637</v>
      </c>
      <c r="F463" s="267" t="s">
        <v>369</v>
      </c>
      <c r="G463" s="361">
        <v>5000</v>
      </c>
      <c r="H463" s="348">
        <v>0.2</v>
      </c>
      <c r="I463" s="663">
        <v>41718</v>
      </c>
      <c r="J463" s="203"/>
      <c r="K463" s="662"/>
      <c r="L463" s="58"/>
      <c r="M463" s="335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</row>
    <row r="464" spans="1:35">
      <c r="A464" s="12" t="s">
        <v>411</v>
      </c>
      <c r="B464" s="12" t="s">
        <v>412</v>
      </c>
      <c r="C464" s="13">
        <v>1</v>
      </c>
      <c r="D464" s="13" t="s">
        <v>2</v>
      </c>
      <c r="E464" s="12" t="s">
        <v>637</v>
      </c>
      <c r="F464" s="267" t="s">
        <v>369</v>
      </c>
      <c r="G464" s="361">
        <v>10000</v>
      </c>
      <c r="H464" s="348">
        <v>0.14000000000000001</v>
      </c>
      <c r="I464" s="663">
        <v>41718</v>
      </c>
      <c r="J464" s="203"/>
      <c r="K464" s="662"/>
      <c r="L464" s="58"/>
      <c r="M464" s="335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</row>
    <row r="465" spans="1:35">
      <c r="A465" s="12" t="s">
        <v>411</v>
      </c>
      <c r="B465" s="12" t="s">
        <v>412</v>
      </c>
      <c r="C465" s="13">
        <v>1</v>
      </c>
      <c r="D465" s="13" t="s">
        <v>2</v>
      </c>
      <c r="E465" s="12" t="s">
        <v>637</v>
      </c>
      <c r="F465" s="267" t="s">
        <v>369</v>
      </c>
      <c r="G465" s="361">
        <v>20000</v>
      </c>
      <c r="H465" s="348">
        <v>0.12</v>
      </c>
      <c r="I465" s="663">
        <v>41718</v>
      </c>
      <c r="J465" s="203"/>
      <c r="K465" s="662"/>
      <c r="L465" s="58"/>
      <c r="M465" s="335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</row>
    <row r="466" spans="1:35">
      <c r="A466" s="12" t="s">
        <v>411</v>
      </c>
      <c r="B466" s="12" t="s">
        <v>412</v>
      </c>
      <c r="C466" s="13">
        <v>1</v>
      </c>
      <c r="D466" s="13" t="s">
        <v>2</v>
      </c>
      <c r="E466" s="12" t="s">
        <v>637</v>
      </c>
      <c r="F466" s="267" t="s">
        <v>369</v>
      </c>
      <c r="G466" s="361">
        <v>30000</v>
      </c>
      <c r="H466" s="348">
        <v>0.12</v>
      </c>
      <c r="I466" s="663">
        <v>41718</v>
      </c>
      <c r="J466" s="203"/>
      <c r="K466" s="662"/>
      <c r="L466" s="58"/>
      <c r="M466" s="335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</row>
    <row r="467" spans="1:35">
      <c r="A467" s="12" t="s">
        <v>411</v>
      </c>
      <c r="B467" s="12" t="s">
        <v>412</v>
      </c>
      <c r="C467" s="13">
        <v>1</v>
      </c>
      <c r="D467" s="13" t="s">
        <v>2</v>
      </c>
      <c r="E467" s="12" t="s">
        <v>637</v>
      </c>
      <c r="F467" s="267" t="s">
        <v>369</v>
      </c>
      <c r="G467" s="361">
        <v>50000</v>
      </c>
      <c r="H467" s="348">
        <v>0.11</v>
      </c>
      <c r="I467" s="663">
        <v>41718</v>
      </c>
      <c r="J467" s="203"/>
      <c r="K467" s="662"/>
      <c r="L467" s="58"/>
      <c r="M467" s="335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</row>
    <row r="468" spans="1:35" s="534" customFormat="1">
      <c r="A468" s="12" t="s">
        <v>915</v>
      </c>
      <c r="B468" s="12" t="s">
        <v>18</v>
      </c>
      <c r="C468" s="13">
        <v>1</v>
      </c>
      <c r="D468" s="13" t="s">
        <v>837</v>
      </c>
      <c r="E468" s="12" t="s">
        <v>916</v>
      </c>
      <c r="F468" s="267" t="s">
        <v>891</v>
      </c>
      <c r="G468" s="361">
        <v>0</v>
      </c>
      <c r="H468" s="348">
        <v>0.17000100000000001</v>
      </c>
      <c r="I468" s="544" t="s">
        <v>964</v>
      </c>
      <c r="J468" s="203"/>
      <c r="K468" s="665"/>
      <c r="L468" s="58"/>
      <c r="M468" s="203"/>
      <c r="N468" s="58"/>
      <c r="O468" s="58"/>
      <c r="P468" s="58"/>
      <c r="Q468" s="533"/>
      <c r="R468" s="533"/>
      <c r="S468" s="533"/>
      <c r="T468" s="533"/>
      <c r="U468" s="533"/>
      <c r="V468" s="533"/>
      <c r="W468" s="533"/>
      <c r="X468" s="533"/>
      <c r="Y468" s="533"/>
      <c r="Z468" s="533"/>
      <c r="AA468" s="533"/>
      <c r="AB468" s="533"/>
      <c r="AC468" s="533"/>
      <c r="AD468" s="533"/>
      <c r="AE468" s="533"/>
      <c r="AF468" s="533"/>
      <c r="AG468" s="533"/>
      <c r="AH468" s="533"/>
      <c r="AI468" s="533"/>
    </row>
    <row r="469" spans="1:35" s="534" customFormat="1">
      <c r="A469" s="12" t="s">
        <v>917</v>
      </c>
      <c r="B469" s="12" t="s">
        <v>18</v>
      </c>
      <c r="C469" s="13">
        <v>1</v>
      </c>
      <c r="D469" s="13" t="s">
        <v>837</v>
      </c>
      <c r="E469" s="12" t="s">
        <v>918</v>
      </c>
      <c r="F469" s="267" t="s">
        <v>891</v>
      </c>
      <c r="G469" s="361">
        <v>0</v>
      </c>
      <c r="H469" s="348">
        <v>0.83994299999999988</v>
      </c>
      <c r="I469" s="544" t="s">
        <v>964</v>
      </c>
      <c r="J469" s="203"/>
      <c r="K469" s="665"/>
      <c r="L469" s="58"/>
      <c r="M469" s="203"/>
      <c r="N469" s="58"/>
      <c r="O469" s="58"/>
      <c r="P469" s="58"/>
      <c r="Q469" s="533"/>
      <c r="R469" s="533"/>
      <c r="S469" s="533"/>
      <c r="T469" s="533"/>
      <c r="U469" s="533"/>
      <c r="V469" s="533"/>
      <c r="W469" s="533"/>
      <c r="X469" s="533"/>
      <c r="Y469" s="533"/>
      <c r="Z469" s="533"/>
      <c r="AA469" s="533"/>
      <c r="AB469" s="533"/>
      <c r="AC469" s="533"/>
      <c r="AD469" s="533"/>
      <c r="AE469" s="533"/>
      <c r="AF469" s="533"/>
      <c r="AG469" s="533"/>
      <c r="AH469" s="533"/>
      <c r="AI469" s="533"/>
    </row>
    <row r="470" spans="1:35" s="475" customFormat="1">
      <c r="A470" s="329" t="s">
        <v>236</v>
      </c>
      <c r="B470" s="329" t="s">
        <v>28</v>
      </c>
      <c r="C470" s="330">
        <v>1</v>
      </c>
      <c r="D470" s="330" t="s">
        <v>2</v>
      </c>
      <c r="E470" s="329" t="s">
        <v>613</v>
      </c>
      <c r="F470" s="331" t="s">
        <v>230</v>
      </c>
      <c r="G470" s="360">
        <v>0</v>
      </c>
      <c r="H470" s="478">
        <v>0.83509999999999995</v>
      </c>
      <c r="I470" s="332"/>
      <c r="J470" s="203"/>
      <c r="K470" s="662"/>
      <c r="L470" s="58"/>
      <c r="M470" s="474"/>
      <c r="N470" s="58"/>
      <c r="O470" s="58"/>
      <c r="P470" s="58"/>
      <c r="Q470" s="474"/>
      <c r="R470" s="474"/>
      <c r="S470" s="474"/>
      <c r="T470" s="474"/>
      <c r="U470" s="474"/>
      <c r="V470" s="474"/>
      <c r="W470" s="474"/>
      <c r="X470" s="474"/>
      <c r="Y470" s="474"/>
      <c r="Z470" s="474"/>
      <c r="AA470" s="474"/>
      <c r="AB470" s="474"/>
      <c r="AC470" s="474"/>
      <c r="AD470" s="474"/>
      <c r="AE470" s="474"/>
      <c r="AF470" s="474"/>
      <c r="AG470" s="474"/>
      <c r="AH470" s="474"/>
      <c r="AI470" s="474"/>
    </row>
    <row r="471" spans="1:35" s="475" customFormat="1">
      <c r="A471" s="329" t="s">
        <v>237</v>
      </c>
      <c r="B471" s="329" t="s">
        <v>29</v>
      </c>
      <c r="C471" s="330">
        <v>1</v>
      </c>
      <c r="D471" s="330" t="s">
        <v>2</v>
      </c>
      <c r="E471" s="329" t="s">
        <v>614</v>
      </c>
      <c r="F471" s="331" t="s">
        <v>230</v>
      </c>
      <c r="G471" s="360">
        <v>0</v>
      </c>
      <c r="H471" s="478">
        <v>0.24690000000000001</v>
      </c>
      <c r="I471" s="332"/>
      <c r="J471" s="203"/>
      <c r="K471" s="662"/>
      <c r="L471" s="474"/>
      <c r="M471" s="474"/>
      <c r="N471" s="474"/>
      <c r="O471" s="474"/>
      <c r="P471" s="474"/>
      <c r="Q471" s="474"/>
      <c r="R471" s="474"/>
      <c r="S471" s="474"/>
      <c r="T471" s="474"/>
      <c r="U471" s="474"/>
      <c r="V471" s="474"/>
      <c r="W471" s="474"/>
      <c r="X471" s="474"/>
      <c r="Y471" s="474"/>
      <c r="Z471" s="474"/>
      <c r="AA471" s="474"/>
      <c r="AB471" s="474"/>
      <c r="AC471" s="474"/>
      <c r="AD471" s="474"/>
      <c r="AE471" s="474"/>
      <c r="AF471" s="474"/>
      <c r="AG471" s="474"/>
      <c r="AH471" s="474"/>
      <c r="AI471" s="474"/>
    </row>
    <row r="472" spans="1:35">
      <c r="A472" s="12" t="s">
        <v>1089</v>
      </c>
      <c r="B472" s="12" t="s">
        <v>18</v>
      </c>
      <c r="C472" s="13">
        <v>1</v>
      </c>
      <c r="D472" s="13" t="s">
        <v>2</v>
      </c>
      <c r="E472" s="12" t="s">
        <v>615</v>
      </c>
      <c r="F472" s="267" t="s">
        <v>891</v>
      </c>
      <c r="G472" s="361">
        <v>0</v>
      </c>
      <c r="H472" s="381">
        <v>0.83994299999999988</v>
      </c>
      <c r="I472" s="544" t="s">
        <v>964</v>
      </c>
      <c r="J472" s="203"/>
      <c r="K472" s="665"/>
      <c r="L472" s="58"/>
      <c r="M472" s="203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</row>
    <row r="473" spans="1:35">
      <c r="A473" s="12" t="s">
        <v>394</v>
      </c>
      <c r="B473" s="12" t="s">
        <v>370</v>
      </c>
      <c r="C473" s="13">
        <v>1</v>
      </c>
      <c r="D473" s="13" t="s">
        <v>2</v>
      </c>
      <c r="E473" s="12" t="s">
        <v>616</v>
      </c>
      <c r="F473" s="267" t="s">
        <v>230</v>
      </c>
      <c r="G473" s="361">
        <v>0</v>
      </c>
      <c r="H473" s="348">
        <v>0.24690000000000001</v>
      </c>
      <c r="I473" s="55"/>
      <c r="J473" s="203"/>
      <c r="K473" s="662"/>
      <c r="L473" s="58"/>
      <c r="M473" s="335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</row>
    <row r="474" spans="1:35">
      <c r="A474" s="12" t="s">
        <v>372</v>
      </c>
      <c r="B474" s="12" t="s">
        <v>371</v>
      </c>
      <c r="C474" s="13">
        <v>1</v>
      </c>
      <c r="D474" s="13" t="s">
        <v>2</v>
      </c>
      <c r="E474" s="12" t="s">
        <v>617</v>
      </c>
      <c r="F474" s="267" t="s">
        <v>230</v>
      </c>
      <c r="G474" s="361">
        <v>0</v>
      </c>
      <c r="H474" s="348">
        <v>0.83509999999999995</v>
      </c>
      <c r="I474" s="55"/>
      <c r="J474" s="203"/>
      <c r="K474" s="662"/>
      <c r="L474" s="58"/>
      <c r="M474" s="335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</row>
    <row r="475" spans="1:35">
      <c r="A475" s="12" t="s">
        <v>582</v>
      </c>
      <c r="B475" s="12" t="s">
        <v>18</v>
      </c>
      <c r="C475" s="13">
        <v>1</v>
      </c>
      <c r="D475" s="13" t="s">
        <v>2</v>
      </c>
      <c r="E475" s="12" t="s">
        <v>645</v>
      </c>
      <c r="F475" s="267" t="s">
        <v>230</v>
      </c>
      <c r="G475" s="361">
        <v>0</v>
      </c>
      <c r="H475" s="348">
        <v>0.2147</v>
      </c>
      <c r="I475" s="55" t="s">
        <v>1191</v>
      </c>
      <c r="J475" s="203"/>
      <c r="K475" s="662"/>
      <c r="L475" s="58"/>
      <c r="M475" s="335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</row>
    <row r="476" spans="1:35">
      <c r="A476" s="12" t="s">
        <v>575</v>
      </c>
      <c r="B476" s="12" t="s">
        <v>573</v>
      </c>
      <c r="C476" s="13">
        <v>1</v>
      </c>
      <c r="D476" s="13" t="s">
        <v>2</v>
      </c>
      <c r="E476" s="12" t="s">
        <v>699</v>
      </c>
      <c r="F476" s="267" t="s">
        <v>230</v>
      </c>
      <c r="G476" s="361">
        <v>0</v>
      </c>
      <c r="H476" s="348">
        <v>0.45979999999999999</v>
      </c>
      <c r="I476" s="55" t="s">
        <v>1190</v>
      </c>
      <c r="J476" s="203"/>
      <c r="K476" s="662"/>
      <c r="L476" s="58"/>
      <c r="M476" s="335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</row>
    <row r="477" spans="1:35">
      <c r="A477" s="12" t="s">
        <v>575</v>
      </c>
      <c r="B477" s="12" t="s">
        <v>573</v>
      </c>
      <c r="C477" s="13">
        <v>1</v>
      </c>
      <c r="D477" s="13" t="s">
        <v>2</v>
      </c>
      <c r="E477" s="12" t="s">
        <v>699</v>
      </c>
      <c r="F477" s="267" t="s">
        <v>230</v>
      </c>
      <c r="G477" s="361">
        <v>1000</v>
      </c>
      <c r="H477" s="348">
        <v>0.45979999999999999</v>
      </c>
      <c r="I477" s="55"/>
      <c r="J477" s="203"/>
      <c r="K477" s="662"/>
      <c r="L477" s="58"/>
      <c r="M477" s="335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</row>
    <row r="478" spans="1:35">
      <c r="A478" s="12" t="s">
        <v>575</v>
      </c>
      <c r="B478" s="12" t="s">
        <v>573</v>
      </c>
      <c r="C478" s="13">
        <v>1</v>
      </c>
      <c r="D478" s="13" t="s">
        <v>2</v>
      </c>
      <c r="E478" s="12" t="s">
        <v>699</v>
      </c>
      <c r="F478" s="267" t="s">
        <v>230</v>
      </c>
      <c r="G478" s="361">
        <v>5000</v>
      </c>
      <c r="H478" s="348">
        <v>0.30520000000000003</v>
      </c>
      <c r="I478" s="55"/>
      <c r="J478" s="203"/>
      <c r="K478" s="662"/>
      <c r="L478" s="58"/>
      <c r="M478" s="335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</row>
    <row r="479" spans="1:35">
      <c r="A479" s="12" t="s">
        <v>575</v>
      </c>
      <c r="B479" s="12" t="s">
        <v>573</v>
      </c>
      <c r="C479" s="13">
        <v>1</v>
      </c>
      <c r="D479" s="13" t="s">
        <v>2</v>
      </c>
      <c r="E479" s="12" t="s">
        <v>699</v>
      </c>
      <c r="F479" s="267" t="s">
        <v>230</v>
      </c>
      <c r="G479" s="361">
        <v>10000</v>
      </c>
      <c r="H479" s="348">
        <v>0.28389999999999999</v>
      </c>
      <c r="I479" s="55"/>
      <c r="J479" s="203"/>
      <c r="K479" s="662"/>
      <c r="L479" s="58"/>
      <c r="M479" s="335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</row>
    <row r="480" spans="1:35">
      <c r="A480" s="12" t="s">
        <v>575</v>
      </c>
      <c r="B480" s="12" t="s">
        <v>573</v>
      </c>
      <c r="C480" s="13">
        <v>1</v>
      </c>
      <c r="D480" s="13" t="s">
        <v>2</v>
      </c>
      <c r="E480" s="12" t="s">
        <v>699</v>
      </c>
      <c r="F480" s="267" t="s">
        <v>230</v>
      </c>
      <c r="G480" s="361">
        <v>30000</v>
      </c>
      <c r="H480" s="348">
        <v>0.2697</v>
      </c>
      <c r="I480" s="55"/>
      <c r="J480" s="203"/>
      <c r="K480" s="662"/>
      <c r="L480" s="58"/>
      <c r="M480" s="335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</row>
    <row r="481" spans="1:35">
      <c r="A481" s="12" t="s">
        <v>575</v>
      </c>
      <c r="B481" s="12" t="s">
        <v>573</v>
      </c>
      <c r="C481" s="13">
        <v>1</v>
      </c>
      <c r="D481" s="13" t="s">
        <v>2</v>
      </c>
      <c r="E481" s="12" t="s">
        <v>699</v>
      </c>
      <c r="F481" s="267" t="s">
        <v>230</v>
      </c>
      <c r="G481" s="361">
        <v>50000</v>
      </c>
      <c r="H481" s="348">
        <v>0.26390000000000002</v>
      </c>
      <c r="I481" s="55"/>
      <c r="J481" s="203"/>
      <c r="K481" s="662"/>
      <c r="L481" s="58"/>
      <c r="M481" s="335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</row>
    <row r="482" spans="1:35">
      <c r="A482" s="12" t="s">
        <v>575</v>
      </c>
      <c r="B482" s="12" t="s">
        <v>573</v>
      </c>
      <c r="C482" s="13">
        <v>1</v>
      </c>
      <c r="D482" s="13" t="s">
        <v>2</v>
      </c>
      <c r="E482" s="12" t="s">
        <v>699</v>
      </c>
      <c r="F482" s="267" t="s">
        <v>230</v>
      </c>
      <c r="G482" s="361">
        <v>100000</v>
      </c>
      <c r="H482" s="348">
        <v>0.26169999999999999</v>
      </c>
      <c r="I482" s="55"/>
      <c r="J482" s="203"/>
      <c r="K482" s="662"/>
      <c r="L482" s="58"/>
      <c r="M482" s="335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</row>
    <row r="483" spans="1:35">
      <c r="A483" s="12" t="s">
        <v>575</v>
      </c>
      <c r="B483" s="12" t="s">
        <v>573</v>
      </c>
      <c r="C483" s="13">
        <v>1</v>
      </c>
      <c r="D483" s="13" t="s">
        <v>2</v>
      </c>
      <c r="E483" s="12" t="s">
        <v>699</v>
      </c>
      <c r="F483" s="267" t="s">
        <v>230</v>
      </c>
      <c r="G483" s="361">
        <v>200000</v>
      </c>
      <c r="H483" s="348">
        <v>0.26069999999999999</v>
      </c>
      <c r="I483" s="55"/>
      <c r="J483" s="203"/>
      <c r="K483" s="662"/>
      <c r="L483" s="58"/>
      <c r="M483" s="335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</row>
    <row r="484" spans="1:35">
      <c r="A484" s="12" t="s">
        <v>576</v>
      </c>
      <c r="B484" s="12" t="s">
        <v>577</v>
      </c>
      <c r="C484" s="13">
        <v>2</v>
      </c>
      <c r="D484" s="13" t="s">
        <v>2</v>
      </c>
      <c r="E484" s="12" t="s">
        <v>578</v>
      </c>
      <c r="F484" s="267" t="s">
        <v>579</v>
      </c>
      <c r="G484" s="361">
        <v>0</v>
      </c>
      <c r="H484" s="348">
        <v>2.0007E-2</v>
      </c>
      <c r="I484" s="544" t="s">
        <v>964</v>
      </c>
      <c r="J484" s="203"/>
      <c r="K484" s="665"/>
      <c r="L484" s="58"/>
      <c r="M484" s="203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</row>
    <row r="485" spans="1:35">
      <c r="A485" s="12" t="s">
        <v>576</v>
      </c>
      <c r="B485" s="12" t="s">
        <v>577</v>
      </c>
      <c r="C485" s="13">
        <v>2</v>
      </c>
      <c r="D485" s="13" t="s">
        <v>2</v>
      </c>
      <c r="E485" s="12" t="s">
        <v>578</v>
      </c>
      <c r="F485" s="267" t="s">
        <v>579</v>
      </c>
      <c r="G485" s="361">
        <v>5000</v>
      </c>
      <c r="H485" s="348">
        <v>2.0007E-2</v>
      </c>
      <c r="I485" s="544" t="s">
        <v>964</v>
      </c>
      <c r="J485" s="203"/>
      <c r="K485" s="665"/>
      <c r="L485" s="58"/>
      <c r="M485" s="203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</row>
    <row r="486" spans="1:35">
      <c r="A486" s="12" t="s">
        <v>576</v>
      </c>
      <c r="B486" s="12" t="s">
        <v>577</v>
      </c>
      <c r="C486" s="13">
        <v>2</v>
      </c>
      <c r="D486" s="13" t="s">
        <v>2</v>
      </c>
      <c r="E486" s="12" t="s">
        <v>578</v>
      </c>
      <c r="F486" s="267" t="s">
        <v>579</v>
      </c>
      <c r="G486" s="361">
        <v>10000</v>
      </c>
      <c r="H486" s="348">
        <v>1.6028999999999998E-2</v>
      </c>
      <c r="I486" s="544" t="s">
        <v>964</v>
      </c>
      <c r="J486" s="203"/>
      <c r="K486" s="665"/>
      <c r="L486" s="58"/>
      <c r="M486" s="203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</row>
    <row r="487" spans="1:35">
      <c r="A487" s="12" t="s">
        <v>576</v>
      </c>
      <c r="B487" s="12" t="s">
        <v>577</v>
      </c>
      <c r="C487" s="13">
        <v>2</v>
      </c>
      <c r="D487" s="13" t="s">
        <v>2</v>
      </c>
      <c r="E487" s="12" t="s">
        <v>578</v>
      </c>
      <c r="F487" s="267" t="s">
        <v>579</v>
      </c>
      <c r="G487" s="361">
        <v>30000</v>
      </c>
      <c r="H487" s="348">
        <v>1.6028999999999998E-2</v>
      </c>
      <c r="I487" s="544" t="s">
        <v>964</v>
      </c>
      <c r="J487" s="203"/>
      <c r="K487" s="665"/>
      <c r="L487" s="58"/>
      <c r="M487" s="203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</row>
    <row r="488" spans="1:35">
      <c r="A488" s="12" t="s">
        <v>576</v>
      </c>
      <c r="B488" s="12" t="s">
        <v>577</v>
      </c>
      <c r="C488" s="13">
        <v>2</v>
      </c>
      <c r="D488" s="13" t="s">
        <v>2</v>
      </c>
      <c r="E488" s="12" t="s">
        <v>578</v>
      </c>
      <c r="F488" s="267" t="s">
        <v>579</v>
      </c>
      <c r="G488" s="361">
        <v>50000</v>
      </c>
      <c r="H488" s="348">
        <v>1.4976E-2</v>
      </c>
      <c r="I488" s="544" t="s">
        <v>964</v>
      </c>
      <c r="J488" s="203"/>
      <c r="K488" s="665"/>
      <c r="L488" s="58"/>
      <c r="M488" s="203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</row>
    <row r="489" spans="1:35">
      <c r="A489" s="12" t="s">
        <v>576</v>
      </c>
      <c r="B489" s="12" t="s">
        <v>577</v>
      </c>
      <c r="C489" s="13">
        <v>2</v>
      </c>
      <c r="D489" s="13" t="s">
        <v>2</v>
      </c>
      <c r="E489" s="12" t="s">
        <v>578</v>
      </c>
      <c r="F489" s="267" t="s">
        <v>579</v>
      </c>
      <c r="G489" s="361">
        <v>200000</v>
      </c>
      <c r="H489" s="348">
        <v>1.4039999999999999E-2</v>
      </c>
      <c r="I489" s="544" t="s">
        <v>964</v>
      </c>
      <c r="J489" s="203"/>
      <c r="K489" s="665"/>
      <c r="L489" s="58"/>
      <c r="M489" s="203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</row>
    <row r="490" spans="1:35">
      <c r="A490" s="12" t="s">
        <v>576</v>
      </c>
      <c r="B490" s="12" t="s">
        <v>577</v>
      </c>
      <c r="C490" s="13">
        <v>2</v>
      </c>
      <c r="D490" s="13" t="s">
        <v>2</v>
      </c>
      <c r="E490" s="12" t="s">
        <v>578</v>
      </c>
      <c r="F490" s="267" t="s">
        <v>579</v>
      </c>
      <c r="G490" s="361">
        <v>300000</v>
      </c>
      <c r="H490" s="348">
        <v>1.2050999999999999E-2</v>
      </c>
      <c r="I490" s="544" t="s">
        <v>964</v>
      </c>
      <c r="J490" s="203"/>
      <c r="K490" s="665"/>
      <c r="L490" s="58"/>
      <c r="M490" s="203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</row>
    <row r="491" spans="1:35" ht="12" customHeight="1">
      <c r="A491" s="12" t="s">
        <v>701</v>
      </c>
      <c r="B491" s="12" t="s">
        <v>30</v>
      </c>
      <c r="C491" s="13">
        <v>1</v>
      </c>
      <c r="D491" s="13" t="s">
        <v>2</v>
      </c>
      <c r="E491" s="12" t="s">
        <v>702</v>
      </c>
      <c r="F491" s="267" t="s">
        <v>243</v>
      </c>
      <c r="G491" s="361">
        <v>0</v>
      </c>
      <c r="H491" s="348">
        <v>5.4401999999999999</v>
      </c>
      <c r="I491" s="663">
        <v>42730</v>
      </c>
      <c r="J491" s="203"/>
      <c r="K491" s="662"/>
      <c r="L491" s="58"/>
      <c r="M491" s="335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</row>
    <row r="492" spans="1:35" ht="12" customHeight="1">
      <c r="A492" s="12" t="s">
        <v>703</v>
      </c>
      <c r="B492" s="12" t="s">
        <v>30</v>
      </c>
      <c r="C492" s="13">
        <v>1</v>
      </c>
      <c r="D492" s="13" t="s">
        <v>2</v>
      </c>
      <c r="E492" s="12" t="s">
        <v>704</v>
      </c>
      <c r="F492" s="267" t="s">
        <v>243</v>
      </c>
      <c r="G492" s="361">
        <v>0</v>
      </c>
      <c r="H492" s="348">
        <v>4.8773999999999997</v>
      </c>
      <c r="I492" s="663">
        <v>42730</v>
      </c>
      <c r="J492" s="203"/>
      <c r="K492" s="662"/>
      <c r="L492" s="58"/>
      <c r="M492" s="335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</row>
    <row r="493" spans="1:35" ht="12" customHeight="1">
      <c r="A493" s="12" t="s">
        <v>719</v>
      </c>
      <c r="B493" s="12" t="s">
        <v>720</v>
      </c>
      <c r="C493" s="13">
        <v>1</v>
      </c>
      <c r="D493" s="13" t="s">
        <v>2</v>
      </c>
      <c r="E493" s="12" t="s">
        <v>721</v>
      </c>
      <c r="F493" s="267" t="s">
        <v>369</v>
      </c>
      <c r="G493" s="361">
        <v>0</v>
      </c>
      <c r="H493" s="348">
        <v>2.7250000000000001</v>
      </c>
      <c r="I493" s="663">
        <v>42723</v>
      </c>
      <c r="J493" s="203"/>
      <c r="K493" s="662"/>
      <c r="L493" s="58"/>
      <c r="M493" s="335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</row>
    <row r="494" spans="1:35" ht="12" customHeight="1">
      <c r="A494" s="12" t="s">
        <v>719</v>
      </c>
      <c r="B494" s="12" t="s">
        <v>720</v>
      </c>
      <c r="C494" s="13">
        <v>1</v>
      </c>
      <c r="D494" s="13" t="s">
        <v>2</v>
      </c>
      <c r="E494" s="12" t="s">
        <v>721</v>
      </c>
      <c r="F494" s="267" t="s">
        <v>369</v>
      </c>
      <c r="G494" s="361">
        <v>1000</v>
      </c>
      <c r="H494" s="348">
        <v>2.7250000000000001</v>
      </c>
      <c r="I494" s="663">
        <v>42723</v>
      </c>
      <c r="J494" s="203"/>
      <c r="K494" s="662"/>
      <c r="L494" s="58"/>
      <c r="M494" s="335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</row>
    <row r="495" spans="1:35" ht="12" customHeight="1">
      <c r="A495" s="12" t="s">
        <v>719</v>
      </c>
      <c r="B495" s="12" t="s">
        <v>720</v>
      </c>
      <c r="C495" s="13">
        <v>1</v>
      </c>
      <c r="D495" s="13" t="s">
        <v>2</v>
      </c>
      <c r="E495" s="12" t="s">
        <v>721</v>
      </c>
      <c r="F495" s="267" t="s">
        <v>369</v>
      </c>
      <c r="G495" s="361">
        <v>2000</v>
      </c>
      <c r="H495" s="348">
        <v>1.635</v>
      </c>
      <c r="I495" s="663">
        <v>42723</v>
      </c>
      <c r="J495" s="203"/>
      <c r="K495" s="662"/>
      <c r="L495" s="58"/>
      <c r="M495" s="335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</row>
    <row r="496" spans="1:35" ht="12" customHeight="1">
      <c r="A496" s="12" t="s">
        <v>719</v>
      </c>
      <c r="B496" s="12" t="s">
        <v>720</v>
      </c>
      <c r="C496" s="13">
        <v>1</v>
      </c>
      <c r="D496" s="13" t="s">
        <v>2</v>
      </c>
      <c r="E496" s="12" t="s">
        <v>721</v>
      </c>
      <c r="F496" s="267" t="s">
        <v>369</v>
      </c>
      <c r="G496" s="361">
        <v>5000</v>
      </c>
      <c r="H496" s="348">
        <v>1.417</v>
      </c>
      <c r="I496" s="663">
        <v>42723</v>
      </c>
      <c r="J496" s="203"/>
      <c r="K496" s="662"/>
      <c r="L496" s="58"/>
      <c r="M496" s="335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</row>
    <row r="497" spans="1:35" ht="12" customHeight="1">
      <c r="A497" s="12" t="s">
        <v>719</v>
      </c>
      <c r="B497" s="12" t="s">
        <v>720</v>
      </c>
      <c r="C497" s="13">
        <v>1</v>
      </c>
      <c r="D497" s="13" t="s">
        <v>2</v>
      </c>
      <c r="E497" s="12" t="s">
        <v>721</v>
      </c>
      <c r="F497" s="267" t="s">
        <v>369</v>
      </c>
      <c r="G497" s="361">
        <v>10000</v>
      </c>
      <c r="H497" s="348">
        <v>1.3080000000000001</v>
      </c>
      <c r="I497" s="663">
        <v>42723</v>
      </c>
      <c r="J497" s="203"/>
      <c r="K497" s="662"/>
      <c r="L497" s="58"/>
      <c r="M497" s="335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</row>
    <row r="498" spans="1:35" ht="12" customHeight="1">
      <c r="A498" s="12" t="s">
        <v>719</v>
      </c>
      <c r="B498" s="12" t="s">
        <v>720</v>
      </c>
      <c r="C498" s="13">
        <v>1</v>
      </c>
      <c r="D498" s="13" t="s">
        <v>2</v>
      </c>
      <c r="E498" s="12" t="s">
        <v>721</v>
      </c>
      <c r="F498" s="267" t="s">
        <v>369</v>
      </c>
      <c r="G498" s="361">
        <v>20000</v>
      </c>
      <c r="H498" s="348">
        <v>1.1990000000000001</v>
      </c>
      <c r="I498" s="663">
        <v>42723</v>
      </c>
      <c r="J498" s="203"/>
      <c r="K498" s="662"/>
      <c r="L498" s="58"/>
      <c r="M498" s="335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</row>
    <row r="499" spans="1:35" ht="12" customHeight="1">
      <c r="A499" s="12" t="s">
        <v>723</v>
      </c>
      <c r="B499" s="12" t="s">
        <v>724</v>
      </c>
      <c r="C499" s="13">
        <v>1</v>
      </c>
      <c r="D499" s="13" t="s">
        <v>2</v>
      </c>
      <c r="E499" s="12" t="s">
        <v>725</v>
      </c>
      <c r="F499" s="267" t="s">
        <v>369</v>
      </c>
      <c r="G499" s="361">
        <v>0</v>
      </c>
      <c r="H499" s="348">
        <v>2.2000000000000002</v>
      </c>
      <c r="I499" s="663">
        <v>41946</v>
      </c>
      <c r="J499" s="203"/>
      <c r="K499" s="662"/>
      <c r="L499" s="58"/>
      <c r="M499" s="335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</row>
    <row r="500" spans="1:35" ht="12" customHeight="1">
      <c r="A500" s="12" t="s">
        <v>723</v>
      </c>
      <c r="B500" s="12" t="s">
        <v>724</v>
      </c>
      <c r="C500" s="13">
        <v>1</v>
      </c>
      <c r="D500" s="13" t="s">
        <v>2</v>
      </c>
      <c r="E500" s="12" t="s">
        <v>725</v>
      </c>
      <c r="F500" s="267" t="s">
        <v>369</v>
      </c>
      <c r="G500" s="361">
        <v>1000</v>
      </c>
      <c r="H500" s="348">
        <v>2.2000000000000002</v>
      </c>
      <c r="I500" s="55"/>
      <c r="J500" s="203"/>
      <c r="K500" s="662"/>
      <c r="L500" s="58"/>
      <c r="M500" s="335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</row>
    <row r="501" spans="1:35" ht="12" customHeight="1">
      <c r="A501" s="12" t="s">
        <v>723</v>
      </c>
      <c r="B501" s="12" t="s">
        <v>724</v>
      </c>
      <c r="C501" s="13">
        <v>1</v>
      </c>
      <c r="D501" s="13" t="s">
        <v>2</v>
      </c>
      <c r="E501" s="12" t="s">
        <v>725</v>
      </c>
      <c r="F501" s="267" t="s">
        <v>369</v>
      </c>
      <c r="G501" s="361">
        <v>2000</v>
      </c>
      <c r="H501" s="348">
        <v>1.3</v>
      </c>
      <c r="I501" s="55"/>
      <c r="J501" s="203"/>
      <c r="K501" s="662"/>
      <c r="L501" s="58"/>
      <c r="M501" s="335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</row>
    <row r="502" spans="1:35" ht="12" customHeight="1">
      <c r="A502" s="12" t="s">
        <v>723</v>
      </c>
      <c r="B502" s="12" t="s">
        <v>724</v>
      </c>
      <c r="C502" s="13">
        <v>1</v>
      </c>
      <c r="D502" s="13" t="s">
        <v>2</v>
      </c>
      <c r="E502" s="12" t="s">
        <v>725</v>
      </c>
      <c r="F502" s="267" t="s">
        <v>369</v>
      </c>
      <c r="G502" s="361">
        <v>5000</v>
      </c>
      <c r="H502" s="348">
        <v>1.1000000000000001</v>
      </c>
      <c r="I502" s="55"/>
      <c r="J502" s="203"/>
      <c r="K502" s="662"/>
      <c r="L502" s="58"/>
      <c r="M502" s="335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</row>
    <row r="503" spans="1:35" ht="12" customHeight="1">
      <c r="A503" s="12" t="s">
        <v>723</v>
      </c>
      <c r="B503" s="12" t="s">
        <v>724</v>
      </c>
      <c r="C503" s="13">
        <v>1</v>
      </c>
      <c r="D503" s="13" t="s">
        <v>2</v>
      </c>
      <c r="E503" s="12" t="s">
        <v>725</v>
      </c>
      <c r="F503" s="267" t="s">
        <v>369</v>
      </c>
      <c r="G503" s="361">
        <v>10000</v>
      </c>
      <c r="H503" s="348">
        <v>1</v>
      </c>
      <c r="I503" s="55"/>
      <c r="J503" s="203"/>
      <c r="K503" s="662"/>
      <c r="L503" s="58"/>
      <c r="M503" s="335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</row>
    <row r="504" spans="1:35" ht="12" customHeight="1">
      <c r="A504" s="12" t="s">
        <v>723</v>
      </c>
      <c r="B504" s="12" t="s">
        <v>724</v>
      </c>
      <c r="C504" s="13">
        <v>1</v>
      </c>
      <c r="D504" s="13" t="s">
        <v>2</v>
      </c>
      <c r="E504" s="12" t="s">
        <v>725</v>
      </c>
      <c r="F504" s="267" t="s">
        <v>369</v>
      </c>
      <c r="G504" s="361">
        <v>20000</v>
      </c>
      <c r="H504" s="348">
        <v>0.9</v>
      </c>
      <c r="I504" s="55"/>
      <c r="J504" s="203"/>
      <c r="K504" s="662"/>
      <c r="L504" s="58"/>
      <c r="M504" s="335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</row>
    <row r="505" spans="1:35" ht="12" customHeight="1">
      <c r="A505" s="12" t="s">
        <v>727</v>
      </c>
      <c r="B505" s="12" t="s">
        <v>728</v>
      </c>
      <c r="C505" s="13">
        <v>1</v>
      </c>
      <c r="D505" s="13" t="s">
        <v>2</v>
      </c>
      <c r="E505" s="12" t="s">
        <v>729</v>
      </c>
      <c r="F505" s="267" t="s">
        <v>369</v>
      </c>
      <c r="G505" s="361">
        <v>0</v>
      </c>
      <c r="H505" s="348">
        <v>2.2000000000000002</v>
      </c>
      <c r="I505" s="55" t="s">
        <v>726</v>
      </c>
      <c r="J505" s="203"/>
      <c r="K505" s="662"/>
      <c r="L505" s="58"/>
      <c r="M505" s="335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</row>
    <row r="506" spans="1:35" ht="12" customHeight="1">
      <c r="A506" s="12" t="s">
        <v>727</v>
      </c>
      <c r="B506" s="12" t="s">
        <v>728</v>
      </c>
      <c r="C506" s="13">
        <v>1</v>
      </c>
      <c r="D506" s="13" t="s">
        <v>2</v>
      </c>
      <c r="E506" s="12" t="s">
        <v>729</v>
      </c>
      <c r="F506" s="267" t="s">
        <v>369</v>
      </c>
      <c r="G506" s="361">
        <v>1000</v>
      </c>
      <c r="H506" s="348">
        <v>2.2000000000000002</v>
      </c>
      <c r="I506" s="55"/>
      <c r="J506" s="203"/>
      <c r="K506" s="662"/>
      <c r="L506" s="58"/>
      <c r="M506" s="335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</row>
    <row r="507" spans="1:35" ht="12" customHeight="1">
      <c r="A507" s="12" t="s">
        <v>727</v>
      </c>
      <c r="B507" s="12" t="s">
        <v>728</v>
      </c>
      <c r="C507" s="13">
        <v>1</v>
      </c>
      <c r="D507" s="13" t="s">
        <v>2</v>
      </c>
      <c r="E507" s="12" t="s">
        <v>729</v>
      </c>
      <c r="F507" s="267" t="s">
        <v>369</v>
      </c>
      <c r="G507" s="361">
        <v>2000</v>
      </c>
      <c r="H507" s="348">
        <v>1.3</v>
      </c>
      <c r="I507" s="55"/>
      <c r="J507" s="203"/>
      <c r="K507" s="662"/>
      <c r="L507" s="58"/>
      <c r="M507" s="335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</row>
    <row r="508" spans="1:35" ht="12" customHeight="1">
      <c r="A508" s="12" t="s">
        <v>727</v>
      </c>
      <c r="B508" s="12" t="s">
        <v>728</v>
      </c>
      <c r="C508" s="13">
        <v>1</v>
      </c>
      <c r="D508" s="13" t="s">
        <v>2</v>
      </c>
      <c r="E508" s="12" t="s">
        <v>729</v>
      </c>
      <c r="F508" s="267" t="s">
        <v>369</v>
      </c>
      <c r="G508" s="361">
        <v>5000</v>
      </c>
      <c r="H508" s="348">
        <v>1.1000000000000001</v>
      </c>
      <c r="I508" s="55"/>
      <c r="J508" s="203"/>
      <c r="K508" s="662"/>
      <c r="L508" s="58"/>
      <c r="M508" s="335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</row>
    <row r="509" spans="1:35" ht="12" customHeight="1">
      <c r="A509" s="12" t="s">
        <v>727</v>
      </c>
      <c r="B509" s="12" t="s">
        <v>728</v>
      </c>
      <c r="C509" s="13">
        <v>1</v>
      </c>
      <c r="D509" s="13" t="s">
        <v>2</v>
      </c>
      <c r="E509" s="12" t="s">
        <v>729</v>
      </c>
      <c r="F509" s="267" t="s">
        <v>369</v>
      </c>
      <c r="G509" s="361">
        <v>10000</v>
      </c>
      <c r="H509" s="348">
        <v>1</v>
      </c>
      <c r="I509" s="55"/>
      <c r="J509" s="203"/>
      <c r="K509" s="662"/>
      <c r="L509" s="58"/>
      <c r="M509" s="335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</row>
    <row r="510" spans="1:35" ht="12" customHeight="1">
      <c r="A510" s="12" t="s">
        <v>727</v>
      </c>
      <c r="B510" s="12" t="s">
        <v>728</v>
      </c>
      <c r="C510" s="13">
        <v>1</v>
      </c>
      <c r="D510" s="13" t="s">
        <v>2</v>
      </c>
      <c r="E510" s="12" t="s">
        <v>729</v>
      </c>
      <c r="F510" s="267" t="s">
        <v>369</v>
      </c>
      <c r="G510" s="361">
        <v>20000</v>
      </c>
      <c r="H510" s="348">
        <v>0.9</v>
      </c>
      <c r="I510" s="55"/>
      <c r="J510" s="203"/>
      <c r="K510" s="662"/>
      <c r="L510" s="58"/>
      <c r="M510" s="335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</row>
    <row r="511" spans="1:35" ht="12" customHeight="1">
      <c r="A511" s="12" t="s">
        <v>730</v>
      </c>
      <c r="B511" s="12" t="s">
        <v>731</v>
      </c>
      <c r="C511" s="13">
        <v>1</v>
      </c>
      <c r="D511" s="13" t="s">
        <v>2</v>
      </c>
      <c r="E511" s="12" t="s">
        <v>732</v>
      </c>
      <c r="F511" s="267" t="s">
        <v>369</v>
      </c>
      <c r="G511" s="361">
        <v>0</v>
      </c>
      <c r="H511" s="348">
        <v>2.2000000000000002</v>
      </c>
      <c r="I511" s="55" t="s">
        <v>722</v>
      </c>
      <c r="J511" s="203"/>
      <c r="K511" s="662"/>
      <c r="L511" s="58"/>
      <c r="M511" s="335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</row>
    <row r="512" spans="1:35" ht="12" customHeight="1">
      <c r="A512" s="12" t="s">
        <v>730</v>
      </c>
      <c r="B512" s="12" t="s">
        <v>731</v>
      </c>
      <c r="C512" s="13">
        <v>1</v>
      </c>
      <c r="D512" s="13" t="s">
        <v>2</v>
      </c>
      <c r="E512" s="12" t="s">
        <v>732</v>
      </c>
      <c r="F512" s="267" t="s">
        <v>369</v>
      </c>
      <c r="G512" s="361">
        <v>1000</v>
      </c>
      <c r="H512" s="348">
        <v>2.2000000000000002</v>
      </c>
      <c r="I512" s="55"/>
      <c r="J512" s="203"/>
      <c r="K512" s="662"/>
      <c r="L512" s="58"/>
      <c r="M512" s="335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</row>
    <row r="513" spans="1:35" ht="12" customHeight="1">
      <c r="A513" s="12" t="s">
        <v>730</v>
      </c>
      <c r="B513" s="12" t="s">
        <v>731</v>
      </c>
      <c r="C513" s="13">
        <v>1</v>
      </c>
      <c r="D513" s="13" t="s">
        <v>2</v>
      </c>
      <c r="E513" s="12" t="s">
        <v>732</v>
      </c>
      <c r="F513" s="267" t="s">
        <v>369</v>
      </c>
      <c r="G513" s="361">
        <v>2000</v>
      </c>
      <c r="H513" s="348">
        <v>1.3</v>
      </c>
      <c r="I513" s="55"/>
      <c r="J513" s="203"/>
      <c r="K513" s="662"/>
      <c r="L513" s="58"/>
      <c r="M513" s="335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</row>
    <row r="514" spans="1:35" ht="12" customHeight="1">
      <c r="A514" s="12" t="s">
        <v>730</v>
      </c>
      <c r="B514" s="12" t="s">
        <v>731</v>
      </c>
      <c r="C514" s="13">
        <v>1</v>
      </c>
      <c r="D514" s="13" t="s">
        <v>2</v>
      </c>
      <c r="E514" s="12" t="s">
        <v>732</v>
      </c>
      <c r="F514" s="267" t="s">
        <v>369</v>
      </c>
      <c r="G514" s="361">
        <v>5000</v>
      </c>
      <c r="H514" s="348">
        <v>1.1000000000000001</v>
      </c>
      <c r="I514" s="55"/>
      <c r="J514" s="203"/>
      <c r="K514" s="662"/>
      <c r="L514" s="58"/>
      <c r="M514" s="335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</row>
    <row r="515" spans="1:35" ht="12" customHeight="1">
      <c r="A515" s="12" t="s">
        <v>730</v>
      </c>
      <c r="B515" s="12" t="s">
        <v>731</v>
      </c>
      <c r="C515" s="13">
        <v>1</v>
      </c>
      <c r="D515" s="13" t="s">
        <v>2</v>
      </c>
      <c r="E515" s="12" t="s">
        <v>732</v>
      </c>
      <c r="F515" s="267" t="s">
        <v>369</v>
      </c>
      <c r="G515" s="361">
        <v>10000</v>
      </c>
      <c r="H515" s="348">
        <v>1</v>
      </c>
      <c r="I515" s="55"/>
      <c r="J515" s="203"/>
      <c r="K515" s="662"/>
      <c r="L515" s="58"/>
      <c r="M515" s="335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</row>
    <row r="516" spans="1:35" ht="12" customHeight="1">
      <c r="A516" s="12" t="s">
        <v>730</v>
      </c>
      <c r="B516" s="12" t="s">
        <v>731</v>
      </c>
      <c r="C516" s="13">
        <v>1</v>
      </c>
      <c r="D516" s="13" t="s">
        <v>2</v>
      </c>
      <c r="E516" s="12" t="s">
        <v>732</v>
      </c>
      <c r="F516" s="267" t="s">
        <v>369</v>
      </c>
      <c r="G516" s="361">
        <v>20000</v>
      </c>
      <c r="H516" s="348">
        <v>0.9</v>
      </c>
      <c r="I516" s="55"/>
      <c r="J516" s="203"/>
      <c r="K516" s="662"/>
      <c r="L516" s="58"/>
      <c r="M516" s="335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</row>
    <row r="517" spans="1:35" ht="12" customHeight="1">
      <c r="A517" s="12" t="s">
        <v>733</v>
      </c>
      <c r="B517" s="12" t="s">
        <v>734</v>
      </c>
      <c r="C517" s="13">
        <v>1</v>
      </c>
      <c r="D517" s="13" t="s">
        <v>2</v>
      </c>
      <c r="E517" s="12" t="s">
        <v>735</v>
      </c>
      <c r="F517" s="267" t="s">
        <v>369</v>
      </c>
      <c r="G517" s="361">
        <v>0</v>
      </c>
      <c r="H517" s="348">
        <v>2.6160000000000001</v>
      </c>
      <c r="I517" s="663">
        <v>42723</v>
      </c>
      <c r="J517" s="203"/>
      <c r="K517" s="662"/>
      <c r="L517" s="58"/>
      <c r="M517" s="335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</row>
    <row r="518" spans="1:35" ht="12" customHeight="1">
      <c r="A518" s="12" t="s">
        <v>733</v>
      </c>
      <c r="B518" s="12" t="s">
        <v>734</v>
      </c>
      <c r="C518" s="13">
        <v>1</v>
      </c>
      <c r="D518" s="13" t="s">
        <v>2</v>
      </c>
      <c r="E518" s="12" t="s">
        <v>735</v>
      </c>
      <c r="F518" s="267" t="s">
        <v>369</v>
      </c>
      <c r="G518" s="361">
        <v>1000</v>
      </c>
      <c r="H518" s="348">
        <v>2.6160000000000001</v>
      </c>
      <c r="I518" s="663">
        <v>42723</v>
      </c>
      <c r="J518" s="203"/>
      <c r="K518" s="662"/>
      <c r="L518" s="58"/>
      <c r="M518" s="335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</row>
    <row r="519" spans="1:35" ht="12" customHeight="1">
      <c r="A519" s="12" t="s">
        <v>733</v>
      </c>
      <c r="B519" s="12" t="s">
        <v>734</v>
      </c>
      <c r="C519" s="13">
        <v>1</v>
      </c>
      <c r="D519" s="13" t="s">
        <v>2</v>
      </c>
      <c r="E519" s="12" t="s">
        <v>735</v>
      </c>
      <c r="F519" s="267" t="s">
        <v>369</v>
      </c>
      <c r="G519" s="361">
        <v>2000</v>
      </c>
      <c r="H519" s="348">
        <v>1.526</v>
      </c>
      <c r="I519" s="663">
        <v>42723</v>
      </c>
      <c r="J519" s="203"/>
      <c r="K519" s="662"/>
      <c r="L519" s="58"/>
      <c r="M519" s="335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</row>
    <row r="520" spans="1:35" ht="12" customHeight="1">
      <c r="A520" s="12" t="s">
        <v>733</v>
      </c>
      <c r="B520" s="12" t="s">
        <v>734</v>
      </c>
      <c r="C520" s="13">
        <v>1</v>
      </c>
      <c r="D520" s="13" t="s">
        <v>2</v>
      </c>
      <c r="E520" s="12" t="s">
        <v>735</v>
      </c>
      <c r="F520" s="267" t="s">
        <v>369</v>
      </c>
      <c r="G520" s="361">
        <v>5000</v>
      </c>
      <c r="H520" s="348">
        <v>1.3080000000000001</v>
      </c>
      <c r="I520" s="663">
        <v>42723</v>
      </c>
      <c r="J520" s="203"/>
      <c r="K520" s="662"/>
      <c r="L520" s="58"/>
      <c r="M520" s="335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</row>
    <row r="521" spans="1:35" ht="12" customHeight="1">
      <c r="A521" s="12" t="s">
        <v>733</v>
      </c>
      <c r="B521" s="12" t="s">
        <v>734</v>
      </c>
      <c r="C521" s="13">
        <v>1</v>
      </c>
      <c r="D521" s="13" t="s">
        <v>2</v>
      </c>
      <c r="E521" s="12" t="s">
        <v>735</v>
      </c>
      <c r="F521" s="267" t="s">
        <v>369</v>
      </c>
      <c r="G521" s="361">
        <v>10000</v>
      </c>
      <c r="H521" s="348">
        <v>1.1990000000000001</v>
      </c>
      <c r="I521" s="663">
        <v>42723</v>
      </c>
      <c r="J521" s="203"/>
      <c r="K521" s="662"/>
      <c r="L521" s="58"/>
      <c r="M521" s="335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</row>
    <row r="522" spans="1:35" ht="12" customHeight="1">
      <c r="A522" s="12" t="s">
        <v>733</v>
      </c>
      <c r="B522" s="12" t="s">
        <v>734</v>
      </c>
      <c r="C522" s="13">
        <v>1</v>
      </c>
      <c r="D522" s="13" t="s">
        <v>2</v>
      </c>
      <c r="E522" s="12" t="s">
        <v>735</v>
      </c>
      <c r="F522" s="267" t="s">
        <v>369</v>
      </c>
      <c r="G522" s="361">
        <v>20000</v>
      </c>
      <c r="H522" s="348">
        <v>1.0900000000000001</v>
      </c>
      <c r="I522" s="663">
        <v>42723</v>
      </c>
      <c r="J522" s="203"/>
      <c r="K522" s="662"/>
      <c r="L522" s="58"/>
      <c r="M522" s="335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</row>
    <row r="523" spans="1:35" ht="12" customHeight="1">
      <c r="A523" s="12" t="s">
        <v>736</v>
      </c>
      <c r="B523" s="12" t="s">
        <v>737</v>
      </c>
      <c r="C523" s="13">
        <v>1</v>
      </c>
      <c r="D523" s="13" t="s">
        <v>2</v>
      </c>
      <c r="E523" s="12" t="s">
        <v>738</v>
      </c>
      <c r="F523" s="267" t="s">
        <v>369</v>
      </c>
      <c r="G523" s="361">
        <v>0</v>
      </c>
      <c r="H523" s="348">
        <v>1.1299999999999999</v>
      </c>
      <c r="I523" s="663">
        <v>41934</v>
      </c>
      <c r="J523" s="203"/>
      <c r="K523" s="662"/>
      <c r="L523" s="58"/>
      <c r="M523" s="335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</row>
    <row r="524" spans="1:35" ht="12" customHeight="1">
      <c r="A524" s="12" t="s">
        <v>736</v>
      </c>
      <c r="B524" s="12" t="s">
        <v>737</v>
      </c>
      <c r="C524" s="13">
        <v>1</v>
      </c>
      <c r="D524" s="13" t="s">
        <v>2</v>
      </c>
      <c r="E524" s="12" t="s">
        <v>738</v>
      </c>
      <c r="F524" s="267" t="s">
        <v>369</v>
      </c>
      <c r="G524" s="361">
        <v>10000</v>
      </c>
      <c r="H524" s="348">
        <v>1.1299999999999999</v>
      </c>
      <c r="I524" s="55"/>
      <c r="J524" s="203"/>
      <c r="K524" s="662"/>
      <c r="L524" s="58"/>
      <c r="M524" s="335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</row>
    <row r="525" spans="1:35" ht="12" customHeight="1">
      <c r="A525" s="12" t="s">
        <v>719</v>
      </c>
      <c r="B525" s="12" t="s">
        <v>739</v>
      </c>
      <c r="C525" s="13">
        <v>0.25</v>
      </c>
      <c r="D525" s="13" t="s">
        <v>2</v>
      </c>
      <c r="E525" s="12" t="s">
        <v>740</v>
      </c>
      <c r="F525" s="267" t="s">
        <v>243</v>
      </c>
      <c r="G525" s="361">
        <v>0</v>
      </c>
      <c r="H525" s="348">
        <v>0.62450000000000006</v>
      </c>
      <c r="I525" s="663">
        <v>42730</v>
      </c>
      <c r="J525" s="203"/>
      <c r="K525" s="662"/>
      <c r="L525" s="58"/>
      <c r="M525" s="335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</row>
    <row r="526" spans="1:35" ht="12" customHeight="1">
      <c r="A526" s="12" t="s">
        <v>719</v>
      </c>
      <c r="B526" s="12" t="s">
        <v>742</v>
      </c>
      <c r="C526" s="13">
        <v>1.3900000000000001E-2</v>
      </c>
      <c r="D526" s="13" t="s">
        <v>2</v>
      </c>
      <c r="E526" s="12" t="s">
        <v>743</v>
      </c>
      <c r="F526" s="267" t="s">
        <v>243</v>
      </c>
      <c r="G526" s="361">
        <v>0</v>
      </c>
      <c r="H526" s="348">
        <v>5.9513999999999996</v>
      </c>
      <c r="I526" s="663">
        <v>42730</v>
      </c>
      <c r="J526" s="203"/>
      <c r="K526" s="662"/>
      <c r="L526" s="58"/>
      <c r="M526" s="335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</row>
    <row r="527" spans="1:35" ht="12" customHeight="1">
      <c r="A527" s="12" t="s">
        <v>744</v>
      </c>
      <c r="B527" s="12" t="s">
        <v>745</v>
      </c>
      <c r="C527" s="13">
        <v>2.7800000000000002E-2</v>
      </c>
      <c r="D527" s="13" t="s">
        <v>2</v>
      </c>
      <c r="E527" s="12" t="s">
        <v>746</v>
      </c>
      <c r="F527" s="267" t="s">
        <v>243</v>
      </c>
      <c r="G527" s="361">
        <v>0</v>
      </c>
      <c r="H527" s="348">
        <v>3.5811000000000002</v>
      </c>
      <c r="I527" s="663">
        <v>42730</v>
      </c>
      <c r="J527" s="203"/>
      <c r="K527" s="662"/>
      <c r="L527" s="58"/>
      <c r="M527" s="335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</row>
    <row r="528" spans="1:35" ht="12" customHeight="1">
      <c r="A528" s="12" t="s">
        <v>747</v>
      </c>
      <c r="B528" s="12" t="s">
        <v>748</v>
      </c>
      <c r="C528" s="13">
        <v>1</v>
      </c>
      <c r="D528" s="13" t="s">
        <v>2</v>
      </c>
      <c r="E528" s="12" t="s">
        <v>749</v>
      </c>
      <c r="F528" s="267" t="s">
        <v>369</v>
      </c>
      <c r="G528" s="361">
        <v>0</v>
      </c>
      <c r="H528" s="348">
        <v>1.8</v>
      </c>
      <c r="I528" s="663">
        <v>41940</v>
      </c>
      <c r="J528" s="203"/>
      <c r="K528" s="662"/>
      <c r="L528" s="58"/>
      <c r="M528" s="335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</row>
    <row r="529" spans="1:35" ht="12" customHeight="1">
      <c r="A529" s="12" t="s">
        <v>747</v>
      </c>
      <c r="B529" s="12" t="s">
        <v>748</v>
      </c>
      <c r="C529" s="13">
        <v>1</v>
      </c>
      <c r="D529" s="13" t="s">
        <v>2</v>
      </c>
      <c r="E529" s="12" t="s">
        <v>749</v>
      </c>
      <c r="F529" s="267" t="s">
        <v>369</v>
      </c>
      <c r="G529" s="361">
        <v>1000</v>
      </c>
      <c r="H529" s="348">
        <v>1.8</v>
      </c>
      <c r="I529" s="55"/>
      <c r="J529" s="203"/>
      <c r="K529" s="662"/>
      <c r="L529" s="58"/>
      <c r="M529" s="335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</row>
    <row r="530" spans="1:35" ht="12" customHeight="1">
      <c r="A530" s="12" t="s">
        <v>747</v>
      </c>
      <c r="B530" s="12" t="s">
        <v>748</v>
      </c>
      <c r="C530" s="13">
        <v>1</v>
      </c>
      <c r="D530" s="13" t="s">
        <v>2</v>
      </c>
      <c r="E530" s="12" t="s">
        <v>749</v>
      </c>
      <c r="F530" s="267" t="s">
        <v>369</v>
      </c>
      <c r="G530" s="361">
        <v>2000</v>
      </c>
      <c r="H530" s="348">
        <v>0.9</v>
      </c>
      <c r="I530" s="55"/>
      <c r="J530" s="203"/>
      <c r="K530" s="662"/>
      <c r="L530" s="58"/>
      <c r="M530" s="335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</row>
    <row r="531" spans="1:35" ht="12" customHeight="1">
      <c r="A531" s="12" t="s">
        <v>747</v>
      </c>
      <c r="B531" s="12" t="s">
        <v>748</v>
      </c>
      <c r="C531" s="13">
        <v>1</v>
      </c>
      <c r="D531" s="13" t="s">
        <v>2</v>
      </c>
      <c r="E531" s="12" t="s">
        <v>749</v>
      </c>
      <c r="F531" s="267" t="s">
        <v>369</v>
      </c>
      <c r="G531" s="361">
        <v>5000</v>
      </c>
      <c r="H531" s="348">
        <v>0.7</v>
      </c>
      <c r="I531" s="55"/>
      <c r="J531" s="203"/>
      <c r="K531" s="662"/>
      <c r="L531" s="58"/>
      <c r="M531" s="335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</row>
    <row r="532" spans="1:35" ht="12" customHeight="1">
      <c r="A532" s="12" t="s">
        <v>747</v>
      </c>
      <c r="B532" s="12" t="s">
        <v>748</v>
      </c>
      <c r="C532" s="13">
        <v>1</v>
      </c>
      <c r="D532" s="13" t="s">
        <v>2</v>
      </c>
      <c r="E532" s="12" t="s">
        <v>749</v>
      </c>
      <c r="F532" s="267" t="s">
        <v>369</v>
      </c>
      <c r="G532" s="361">
        <v>10000</v>
      </c>
      <c r="H532" s="348">
        <v>0.3</v>
      </c>
      <c r="I532" s="55"/>
      <c r="J532" s="203"/>
      <c r="K532" s="662"/>
      <c r="L532" s="58"/>
      <c r="M532" s="335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</row>
    <row r="533" spans="1:35" ht="12" customHeight="1">
      <c r="A533" s="12" t="s">
        <v>747</v>
      </c>
      <c r="B533" s="12" t="s">
        <v>748</v>
      </c>
      <c r="C533" s="13">
        <v>1</v>
      </c>
      <c r="D533" s="13" t="s">
        <v>2</v>
      </c>
      <c r="E533" s="12" t="s">
        <v>749</v>
      </c>
      <c r="F533" s="267" t="s">
        <v>369</v>
      </c>
      <c r="G533" s="361">
        <v>20000</v>
      </c>
      <c r="H533" s="348">
        <v>0.27</v>
      </c>
      <c r="I533" s="55"/>
      <c r="J533" s="203"/>
      <c r="K533" s="662"/>
      <c r="L533" s="58"/>
      <c r="M533" s="335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</row>
    <row r="534" spans="1:35" ht="12" customHeight="1">
      <c r="A534" s="12" t="s">
        <v>747</v>
      </c>
      <c r="B534" s="12" t="s">
        <v>748</v>
      </c>
      <c r="C534" s="13">
        <v>1</v>
      </c>
      <c r="D534" s="13" t="s">
        <v>2</v>
      </c>
      <c r="E534" s="12" t="s">
        <v>749</v>
      </c>
      <c r="F534" s="267" t="s">
        <v>369</v>
      </c>
      <c r="G534" s="361">
        <v>50000</v>
      </c>
      <c r="H534" s="348">
        <v>0.25</v>
      </c>
      <c r="I534" s="55"/>
      <c r="J534" s="203"/>
      <c r="K534" s="662"/>
      <c r="L534" s="58"/>
      <c r="M534" s="335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</row>
    <row r="535" spans="1:35" ht="12" customHeight="1">
      <c r="A535" s="12" t="s">
        <v>747</v>
      </c>
      <c r="B535" s="12" t="s">
        <v>748</v>
      </c>
      <c r="C535" s="13">
        <v>1</v>
      </c>
      <c r="D535" s="13" t="s">
        <v>2</v>
      </c>
      <c r="E535" s="12" t="s">
        <v>749</v>
      </c>
      <c r="F535" s="267" t="s">
        <v>369</v>
      </c>
      <c r="G535" s="361">
        <v>100000</v>
      </c>
      <c r="H535" s="348">
        <v>0.22</v>
      </c>
      <c r="I535" s="55"/>
      <c r="J535" s="203"/>
      <c r="K535" s="662"/>
      <c r="L535" s="58"/>
      <c r="M535" s="335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</row>
    <row r="536" spans="1:35" ht="12" customHeight="1">
      <c r="A536" s="12" t="s">
        <v>747</v>
      </c>
      <c r="B536" s="12" t="s">
        <v>748</v>
      </c>
      <c r="C536" s="13">
        <v>1</v>
      </c>
      <c r="D536" s="13" t="s">
        <v>2</v>
      </c>
      <c r="E536" s="12" t="s">
        <v>749</v>
      </c>
      <c r="F536" s="267" t="s">
        <v>369</v>
      </c>
      <c r="G536" s="361">
        <v>200000</v>
      </c>
      <c r="H536" s="348">
        <v>0.21</v>
      </c>
      <c r="I536" s="55"/>
      <c r="J536" s="203"/>
      <c r="K536" s="662"/>
      <c r="L536" s="58"/>
      <c r="M536" s="335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</row>
    <row r="537" spans="1:35" ht="12" customHeight="1">
      <c r="A537" s="12" t="s">
        <v>750</v>
      </c>
      <c r="B537" s="12" t="s">
        <v>751</v>
      </c>
      <c r="C537" s="13">
        <v>1</v>
      </c>
      <c r="D537" s="13" t="s">
        <v>2</v>
      </c>
      <c r="E537" s="12" t="s">
        <v>752</v>
      </c>
      <c r="F537" s="267" t="s">
        <v>369</v>
      </c>
      <c r="G537" s="361">
        <v>0</v>
      </c>
      <c r="H537" s="348">
        <v>1.8</v>
      </c>
      <c r="I537" s="55" t="s">
        <v>753</v>
      </c>
      <c r="J537" s="203"/>
      <c r="K537" s="662"/>
      <c r="L537" s="58"/>
      <c r="M537" s="335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</row>
    <row r="538" spans="1:35" ht="12" customHeight="1">
      <c r="A538" s="12" t="s">
        <v>750</v>
      </c>
      <c r="B538" s="12" t="s">
        <v>751</v>
      </c>
      <c r="C538" s="13">
        <v>1</v>
      </c>
      <c r="D538" s="13" t="s">
        <v>2</v>
      </c>
      <c r="E538" s="12" t="s">
        <v>752</v>
      </c>
      <c r="F538" s="267" t="s">
        <v>369</v>
      </c>
      <c r="G538" s="361">
        <v>1000</v>
      </c>
      <c r="H538" s="348">
        <v>1.8</v>
      </c>
      <c r="I538" s="55"/>
      <c r="J538" s="203"/>
      <c r="K538" s="662"/>
      <c r="L538" s="58"/>
      <c r="M538" s="335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</row>
    <row r="539" spans="1:35" ht="12" customHeight="1">
      <c r="A539" s="12" t="s">
        <v>750</v>
      </c>
      <c r="B539" s="12" t="s">
        <v>751</v>
      </c>
      <c r="C539" s="13">
        <v>1</v>
      </c>
      <c r="D539" s="13" t="s">
        <v>2</v>
      </c>
      <c r="E539" s="12" t="s">
        <v>752</v>
      </c>
      <c r="F539" s="267" t="s">
        <v>369</v>
      </c>
      <c r="G539" s="361">
        <v>2000</v>
      </c>
      <c r="H539" s="348">
        <v>0.9</v>
      </c>
      <c r="I539" s="55"/>
      <c r="J539" s="203"/>
      <c r="K539" s="662"/>
      <c r="L539" s="58"/>
      <c r="M539" s="335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</row>
    <row r="540" spans="1:35" ht="12" customHeight="1">
      <c r="A540" s="12" t="s">
        <v>750</v>
      </c>
      <c r="B540" s="12" t="s">
        <v>751</v>
      </c>
      <c r="C540" s="13">
        <v>1</v>
      </c>
      <c r="D540" s="13" t="s">
        <v>2</v>
      </c>
      <c r="E540" s="12" t="s">
        <v>752</v>
      </c>
      <c r="F540" s="267" t="s">
        <v>369</v>
      </c>
      <c r="G540" s="361">
        <v>5000</v>
      </c>
      <c r="H540" s="348">
        <v>0.7</v>
      </c>
      <c r="I540" s="55"/>
      <c r="J540" s="203"/>
      <c r="K540" s="662"/>
      <c r="L540" s="58"/>
      <c r="M540" s="335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</row>
    <row r="541" spans="1:35" ht="12" customHeight="1">
      <c r="A541" s="12" t="s">
        <v>750</v>
      </c>
      <c r="B541" s="12" t="s">
        <v>751</v>
      </c>
      <c r="C541" s="13">
        <v>1</v>
      </c>
      <c r="D541" s="13" t="s">
        <v>2</v>
      </c>
      <c r="E541" s="12" t="s">
        <v>752</v>
      </c>
      <c r="F541" s="267" t="s">
        <v>369</v>
      </c>
      <c r="G541" s="361">
        <v>10000</v>
      </c>
      <c r="H541" s="348">
        <v>0.3</v>
      </c>
      <c r="I541" s="55"/>
      <c r="J541" s="203"/>
      <c r="K541" s="662"/>
      <c r="L541" s="58"/>
      <c r="M541" s="335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</row>
    <row r="542" spans="1:35" ht="12" customHeight="1">
      <c r="A542" s="12" t="s">
        <v>750</v>
      </c>
      <c r="B542" s="12" t="s">
        <v>751</v>
      </c>
      <c r="C542" s="13">
        <v>1</v>
      </c>
      <c r="D542" s="13" t="s">
        <v>2</v>
      </c>
      <c r="E542" s="12" t="s">
        <v>752</v>
      </c>
      <c r="F542" s="267" t="s">
        <v>369</v>
      </c>
      <c r="G542" s="361">
        <v>20000</v>
      </c>
      <c r="H542" s="348">
        <v>0.27</v>
      </c>
      <c r="I542" s="55"/>
      <c r="J542" s="203"/>
      <c r="K542" s="662"/>
      <c r="L542" s="58"/>
      <c r="M542" s="335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</row>
    <row r="543" spans="1:35" ht="12" customHeight="1">
      <c r="A543" s="12" t="s">
        <v>750</v>
      </c>
      <c r="B543" s="12" t="s">
        <v>751</v>
      </c>
      <c r="C543" s="13">
        <v>1</v>
      </c>
      <c r="D543" s="13" t="s">
        <v>2</v>
      </c>
      <c r="E543" s="12" t="s">
        <v>752</v>
      </c>
      <c r="F543" s="267" t="s">
        <v>369</v>
      </c>
      <c r="G543" s="361">
        <v>50000</v>
      </c>
      <c r="H543" s="348">
        <v>0.25</v>
      </c>
      <c r="I543" s="55"/>
      <c r="J543" s="203"/>
      <c r="K543" s="662"/>
      <c r="L543" s="58"/>
      <c r="M543" s="335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</row>
    <row r="544" spans="1:35" ht="12" customHeight="1">
      <c r="A544" s="12" t="s">
        <v>750</v>
      </c>
      <c r="B544" s="12" t="s">
        <v>751</v>
      </c>
      <c r="C544" s="13">
        <v>1</v>
      </c>
      <c r="D544" s="13" t="s">
        <v>2</v>
      </c>
      <c r="E544" s="12" t="s">
        <v>752</v>
      </c>
      <c r="F544" s="267" t="s">
        <v>369</v>
      </c>
      <c r="G544" s="361">
        <v>100000</v>
      </c>
      <c r="H544" s="348">
        <v>0.22</v>
      </c>
      <c r="I544" s="55"/>
      <c r="J544" s="203"/>
      <c r="K544" s="662"/>
      <c r="L544" s="58"/>
      <c r="M544" s="335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</row>
    <row r="545" spans="1:35" ht="12" customHeight="1">
      <c r="A545" s="12" t="s">
        <v>750</v>
      </c>
      <c r="B545" s="12" t="s">
        <v>751</v>
      </c>
      <c r="C545" s="13">
        <v>1</v>
      </c>
      <c r="D545" s="13" t="s">
        <v>2</v>
      </c>
      <c r="E545" s="12" t="s">
        <v>752</v>
      </c>
      <c r="F545" s="267" t="s">
        <v>369</v>
      </c>
      <c r="G545" s="361">
        <v>200000</v>
      </c>
      <c r="H545" s="348">
        <v>0.21</v>
      </c>
      <c r="I545" s="55"/>
      <c r="J545" s="203"/>
      <c r="K545" s="662"/>
      <c r="L545" s="58"/>
      <c r="M545" s="335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</row>
    <row r="546" spans="1:35" ht="12" customHeight="1">
      <c r="A546" s="12" t="s">
        <v>754</v>
      </c>
      <c r="B546" s="12" t="s">
        <v>755</v>
      </c>
      <c r="C546" s="13">
        <v>1</v>
      </c>
      <c r="D546" s="13" t="s">
        <v>2</v>
      </c>
      <c r="E546" s="12" t="s">
        <v>756</v>
      </c>
      <c r="F546" s="267" t="s">
        <v>369</v>
      </c>
      <c r="G546" s="361">
        <v>0</v>
      </c>
      <c r="H546" s="348">
        <v>1.8</v>
      </c>
      <c r="I546" s="55" t="s">
        <v>753</v>
      </c>
      <c r="J546" s="203"/>
      <c r="K546" s="662"/>
      <c r="L546" s="58"/>
      <c r="M546" s="335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</row>
    <row r="547" spans="1:35" ht="12" customHeight="1">
      <c r="A547" s="12" t="s">
        <v>754</v>
      </c>
      <c r="B547" s="12" t="s">
        <v>755</v>
      </c>
      <c r="C547" s="13">
        <v>1</v>
      </c>
      <c r="D547" s="13" t="s">
        <v>2</v>
      </c>
      <c r="E547" s="12" t="s">
        <v>756</v>
      </c>
      <c r="F547" s="267" t="s">
        <v>369</v>
      </c>
      <c r="G547" s="361">
        <v>1000</v>
      </c>
      <c r="H547" s="348">
        <v>1.8</v>
      </c>
      <c r="I547" s="55"/>
      <c r="J547" s="203"/>
      <c r="K547" s="662"/>
      <c r="L547" s="58"/>
      <c r="M547" s="335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</row>
    <row r="548" spans="1:35" ht="12" customHeight="1">
      <c r="A548" s="12" t="s">
        <v>754</v>
      </c>
      <c r="B548" s="12" t="s">
        <v>755</v>
      </c>
      <c r="C548" s="13">
        <v>1</v>
      </c>
      <c r="D548" s="13" t="s">
        <v>2</v>
      </c>
      <c r="E548" s="12" t="s">
        <v>756</v>
      </c>
      <c r="F548" s="267" t="s">
        <v>369</v>
      </c>
      <c r="G548" s="361">
        <v>2000</v>
      </c>
      <c r="H548" s="348">
        <v>0.9</v>
      </c>
      <c r="I548" s="55"/>
      <c r="J548" s="203"/>
      <c r="K548" s="662"/>
      <c r="L548" s="58"/>
      <c r="M548" s="335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</row>
    <row r="549" spans="1:35" ht="12" customHeight="1">
      <c r="A549" s="12" t="s">
        <v>754</v>
      </c>
      <c r="B549" s="12" t="s">
        <v>755</v>
      </c>
      <c r="C549" s="13">
        <v>1</v>
      </c>
      <c r="D549" s="13" t="s">
        <v>2</v>
      </c>
      <c r="E549" s="12" t="s">
        <v>756</v>
      </c>
      <c r="F549" s="267" t="s">
        <v>369</v>
      </c>
      <c r="G549" s="361">
        <v>5000</v>
      </c>
      <c r="H549" s="348">
        <v>0.7</v>
      </c>
      <c r="I549" s="55"/>
      <c r="J549" s="203"/>
      <c r="K549" s="662"/>
      <c r="L549" s="58"/>
      <c r="M549" s="335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</row>
    <row r="550" spans="1:35" ht="12" customHeight="1">
      <c r="A550" s="12" t="s">
        <v>754</v>
      </c>
      <c r="B550" s="12" t="s">
        <v>755</v>
      </c>
      <c r="C550" s="13">
        <v>1</v>
      </c>
      <c r="D550" s="13" t="s">
        <v>2</v>
      </c>
      <c r="E550" s="12" t="s">
        <v>756</v>
      </c>
      <c r="F550" s="267" t="s">
        <v>369</v>
      </c>
      <c r="G550" s="361">
        <v>10000</v>
      </c>
      <c r="H550" s="348">
        <v>0.3</v>
      </c>
      <c r="I550" s="55"/>
      <c r="J550" s="203"/>
      <c r="K550" s="662"/>
      <c r="L550" s="58"/>
      <c r="M550" s="335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</row>
    <row r="551" spans="1:35" ht="12" customHeight="1">
      <c r="A551" s="12" t="s">
        <v>754</v>
      </c>
      <c r="B551" s="12" t="s">
        <v>755</v>
      </c>
      <c r="C551" s="13">
        <v>1</v>
      </c>
      <c r="D551" s="13" t="s">
        <v>2</v>
      </c>
      <c r="E551" s="12" t="s">
        <v>756</v>
      </c>
      <c r="F551" s="267" t="s">
        <v>369</v>
      </c>
      <c r="G551" s="361">
        <v>20000</v>
      </c>
      <c r="H551" s="348">
        <v>0.27</v>
      </c>
      <c r="I551" s="55"/>
      <c r="J551" s="203"/>
      <c r="K551" s="662"/>
      <c r="L551" s="58"/>
      <c r="M551" s="335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</row>
    <row r="552" spans="1:35" ht="12" customHeight="1">
      <c r="A552" s="12" t="s">
        <v>754</v>
      </c>
      <c r="B552" s="12" t="s">
        <v>755</v>
      </c>
      <c r="C552" s="13">
        <v>1</v>
      </c>
      <c r="D552" s="13" t="s">
        <v>2</v>
      </c>
      <c r="E552" s="12" t="s">
        <v>756</v>
      </c>
      <c r="F552" s="267" t="s">
        <v>369</v>
      </c>
      <c r="G552" s="361">
        <v>50000</v>
      </c>
      <c r="H552" s="348">
        <v>0.25</v>
      </c>
      <c r="I552" s="55"/>
      <c r="J552" s="203"/>
      <c r="K552" s="662"/>
      <c r="L552" s="58"/>
      <c r="M552" s="335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</row>
    <row r="553" spans="1:35" ht="12" customHeight="1">
      <c r="A553" s="12" t="s">
        <v>754</v>
      </c>
      <c r="B553" s="12" t="s">
        <v>755</v>
      </c>
      <c r="C553" s="13">
        <v>1</v>
      </c>
      <c r="D553" s="13" t="s">
        <v>2</v>
      </c>
      <c r="E553" s="12" t="s">
        <v>756</v>
      </c>
      <c r="F553" s="267" t="s">
        <v>369</v>
      </c>
      <c r="G553" s="361">
        <v>100000</v>
      </c>
      <c r="H553" s="348">
        <v>0.22</v>
      </c>
      <c r="I553" s="55"/>
      <c r="J553" s="203"/>
      <c r="K553" s="662"/>
      <c r="L553" s="58"/>
      <c r="M553" s="335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</row>
    <row r="554" spans="1:35" ht="12" customHeight="1">
      <c r="A554" s="12" t="s">
        <v>754</v>
      </c>
      <c r="B554" s="12" t="s">
        <v>755</v>
      </c>
      <c r="C554" s="13">
        <v>1</v>
      </c>
      <c r="D554" s="13" t="s">
        <v>2</v>
      </c>
      <c r="E554" s="12" t="s">
        <v>756</v>
      </c>
      <c r="F554" s="267" t="s">
        <v>369</v>
      </c>
      <c r="G554" s="361">
        <v>200000</v>
      </c>
      <c r="H554" s="348">
        <v>0.21</v>
      </c>
      <c r="I554" s="55"/>
      <c r="J554" s="203"/>
      <c r="K554" s="662"/>
      <c r="L554" s="58"/>
      <c r="M554" s="335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</row>
    <row r="555" spans="1:35" ht="12" customHeight="1">
      <c r="A555" s="12" t="s">
        <v>757</v>
      </c>
      <c r="B555" s="12" t="s">
        <v>758</v>
      </c>
      <c r="C555" s="13">
        <v>1</v>
      </c>
      <c r="D555" s="13" t="s">
        <v>2</v>
      </c>
      <c r="E555" s="12" t="s">
        <v>759</v>
      </c>
      <c r="F555" s="267" t="s">
        <v>369</v>
      </c>
      <c r="G555" s="361">
        <v>0</v>
      </c>
      <c r="H555" s="348">
        <v>1.8</v>
      </c>
      <c r="I555" s="55" t="s">
        <v>760</v>
      </c>
      <c r="J555" s="203"/>
      <c r="K555" s="662"/>
      <c r="L555" s="58"/>
      <c r="M555" s="335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</row>
    <row r="556" spans="1:35" ht="12" customHeight="1">
      <c r="A556" s="12" t="s">
        <v>757</v>
      </c>
      <c r="B556" s="12" t="s">
        <v>758</v>
      </c>
      <c r="C556" s="13">
        <v>1</v>
      </c>
      <c r="D556" s="13" t="s">
        <v>2</v>
      </c>
      <c r="E556" s="12" t="s">
        <v>759</v>
      </c>
      <c r="F556" s="267" t="s">
        <v>369</v>
      </c>
      <c r="G556" s="361">
        <v>1000</v>
      </c>
      <c r="H556" s="348">
        <v>1.8</v>
      </c>
      <c r="I556" s="55"/>
      <c r="J556" s="203"/>
      <c r="K556" s="662"/>
      <c r="L556" s="58"/>
      <c r="M556" s="335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</row>
    <row r="557" spans="1:35" ht="12" customHeight="1">
      <c r="A557" s="12" t="s">
        <v>757</v>
      </c>
      <c r="B557" s="12" t="s">
        <v>758</v>
      </c>
      <c r="C557" s="13">
        <v>1</v>
      </c>
      <c r="D557" s="13" t="s">
        <v>2</v>
      </c>
      <c r="E557" s="12" t="s">
        <v>759</v>
      </c>
      <c r="F557" s="267" t="s">
        <v>369</v>
      </c>
      <c r="G557" s="361">
        <v>2000</v>
      </c>
      <c r="H557" s="348">
        <v>0.9</v>
      </c>
      <c r="I557" s="55"/>
      <c r="J557" s="203"/>
      <c r="K557" s="662"/>
      <c r="L557" s="58"/>
      <c r="M557" s="335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</row>
    <row r="558" spans="1:35" ht="12" customHeight="1">
      <c r="A558" s="12" t="s">
        <v>757</v>
      </c>
      <c r="B558" s="12" t="s">
        <v>758</v>
      </c>
      <c r="C558" s="13">
        <v>1</v>
      </c>
      <c r="D558" s="13" t="s">
        <v>2</v>
      </c>
      <c r="E558" s="12" t="s">
        <v>759</v>
      </c>
      <c r="F558" s="267" t="s">
        <v>369</v>
      </c>
      <c r="G558" s="361">
        <v>5000</v>
      </c>
      <c r="H558" s="348">
        <v>0.7</v>
      </c>
      <c r="I558" s="55"/>
      <c r="J558" s="203"/>
      <c r="K558" s="662"/>
      <c r="L558" s="58"/>
      <c r="M558" s="335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</row>
    <row r="559" spans="1:35" ht="12" customHeight="1">
      <c r="A559" s="12" t="s">
        <v>757</v>
      </c>
      <c r="B559" s="12" t="s">
        <v>758</v>
      </c>
      <c r="C559" s="13">
        <v>1</v>
      </c>
      <c r="D559" s="13" t="s">
        <v>2</v>
      </c>
      <c r="E559" s="12" t="s">
        <v>759</v>
      </c>
      <c r="F559" s="267" t="s">
        <v>369</v>
      </c>
      <c r="G559" s="361">
        <v>10000</v>
      </c>
      <c r="H559" s="348">
        <v>0.3</v>
      </c>
      <c r="I559" s="55"/>
      <c r="J559" s="203"/>
      <c r="K559" s="662"/>
      <c r="L559" s="58"/>
      <c r="M559" s="335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</row>
    <row r="560" spans="1:35" ht="12" customHeight="1">
      <c r="A560" s="12" t="s">
        <v>757</v>
      </c>
      <c r="B560" s="12" t="s">
        <v>758</v>
      </c>
      <c r="C560" s="13">
        <v>1</v>
      </c>
      <c r="D560" s="13" t="s">
        <v>2</v>
      </c>
      <c r="E560" s="12" t="s">
        <v>759</v>
      </c>
      <c r="F560" s="267" t="s">
        <v>369</v>
      </c>
      <c r="G560" s="361">
        <v>20000</v>
      </c>
      <c r="H560" s="348">
        <v>0.27</v>
      </c>
      <c r="I560" s="55"/>
      <c r="J560" s="203"/>
      <c r="K560" s="662"/>
      <c r="L560" s="58"/>
      <c r="M560" s="335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</row>
    <row r="561" spans="1:35" ht="12" customHeight="1">
      <c r="A561" s="12" t="s">
        <v>757</v>
      </c>
      <c r="B561" s="12" t="s">
        <v>758</v>
      </c>
      <c r="C561" s="13">
        <v>1</v>
      </c>
      <c r="D561" s="13" t="s">
        <v>2</v>
      </c>
      <c r="E561" s="12" t="s">
        <v>759</v>
      </c>
      <c r="F561" s="267" t="s">
        <v>369</v>
      </c>
      <c r="G561" s="361">
        <v>50000</v>
      </c>
      <c r="H561" s="348">
        <v>0.25</v>
      </c>
      <c r="I561" s="55"/>
      <c r="J561" s="203"/>
      <c r="K561" s="662"/>
      <c r="L561" s="58"/>
      <c r="M561" s="335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</row>
    <row r="562" spans="1:35" ht="12" customHeight="1">
      <c r="A562" s="12" t="s">
        <v>757</v>
      </c>
      <c r="B562" s="12" t="s">
        <v>758</v>
      </c>
      <c r="C562" s="13">
        <v>1</v>
      </c>
      <c r="D562" s="13" t="s">
        <v>2</v>
      </c>
      <c r="E562" s="12" t="s">
        <v>759</v>
      </c>
      <c r="F562" s="267" t="s">
        <v>369</v>
      </c>
      <c r="G562" s="361">
        <v>100000</v>
      </c>
      <c r="H562" s="348">
        <v>0.22</v>
      </c>
      <c r="I562" s="55"/>
      <c r="J562" s="203"/>
      <c r="K562" s="662"/>
      <c r="L562" s="58"/>
      <c r="M562" s="335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</row>
    <row r="563" spans="1:35" ht="12" customHeight="1">
      <c r="A563" s="12" t="s">
        <v>757</v>
      </c>
      <c r="B563" s="12" t="s">
        <v>758</v>
      </c>
      <c r="C563" s="13">
        <v>1</v>
      </c>
      <c r="D563" s="13" t="s">
        <v>2</v>
      </c>
      <c r="E563" s="12" t="s">
        <v>759</v>
      </c>
      <c r="F563" s="267" t="s">
        <v>369</v>
      </c>
      <c r="G563" s="361">
        <v>200000</v>
      </c>
      <c r="H563" s="348">
        <v>0.21</v>
      </c>
      <c r="I563" s="55"/>
      <c r="J563" s="203"/>
      <c r="K563" s="662"/>
      <c r="L563" s="58"/>
      <c r="M563" s="335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</row>
    <row r="564" spans="1:35" ht="12" customHeight="1">
      <c r="A564" s="12" t="s">
        <v>761</v>
      </c>
      <c r="B564" s="12" t="s">
        <v>762</v>
      </c>
      <c r="C564" s="13">
        <v>1</v>
      </c>
      <c r="D564" s="13" t="s">
        <v>2</v>
      </c>
      <c r="E564" s="12" t="s">
        <v>763</v>
      </c>
      <c r="F564" s="267" t="s">
        <v>369</v>
      </c>
      <c r="G564" s="361">
        <v>0</v>
      </c>
      <c r="H564" s="348">
        <v>1.8</v>
      </c>
      <c r="I564" s="55" t="s">
        <v>760</v>
      </c>
      <c r="J564" s="203"/>
      <c r="K564" s="662"/>
      <c r="L564" s="58"/>
      <c r="M564" s="335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</row>
    <row r="565" spans="1:35" ht="12" customHeight="1">
      <c r="A565" s="12" t="s">
        <v>761</v>
      </c>
      <c r="B565" s="12" t="s">
        <v>762</v>
      </c>
      <c r="C565" s="13">
        <v>1</v>
      </c>
      <c r="D565" s="13" t="s">
        <v>2</v>
      </c>
      <c r="E565" s="12" t="s">
        <v>763</v>
      </c>
      <c r="F565" s="267" t="s">
        <v>369</v>
      </c>
      <c r="G565" s="361">
        <v>1000</v>
      </c>
      <c r="H565" s="348">
        <v>1.8</v>
      </c>
      <c r="I565" s="55"/>
      <c r="J565" s="203"/>
      <c r="K565" s="662"/>
      <c r="L565" s="58"/>
      <c r="M565" s="335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</row>
    <row r="566" spans="1:35" ht="12" customHeight="1">
      <c r="A566" s="12" t="s">
        <v>761</v>
      </c>
      <c r="B566" s="12" t="s">
        <v>762</v>
      </c>
      <c r="C566" s="13">
        <v>1</v>
      </c>
      <c r="D566" s="13" t="s">
        <v>2</v>
      </c>
      <c r="E566" s="12" t="s">
        <v>763</v>
      </c>
      <c r="F566" s="267" t="s">
        <v>369</v>
      </c>
      <c r="G566" s="361">
        <v>2000</v>
      </c>
      <c r="H566" s="348">
        <v>0.9</v>
      </c>
      <c r="I566" s="55"/>
      <c r="J566" s="203"/>
      <c r="K566" s="662"/>
      <c r="L566" s="58"/>
      <c r="M566" s="335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</row>
    <row r="567" spans="1:35" ht="12" customHeight="1">
      <c r="A567" s="12" t="s">
        <v>761</v>
      </c>
      <c r="B567" s="12" t="s">
        <v>762</v>
      </c>
      <c r="C567" s="13">
        <v>1</v>
      </c>
      <c r="D567" s="13" t="s">
        <v>2</v>
      </c>
      <c r="E567" s="12" t="s">
        <v>763</v>
      </c>
      <c r="F567" s="267" t="s">
        <v>369</v>
      </c>
      <c r="G567" s="361">
        <v>5000</v>
      </c>
      <c r="H567" s="348">
        <v>0.7</v>
      </c>
      <c r="I567" s="55"/>
      <c r="J567" s="203"/>
      <c r="K567" s="662"/>
      <c r="L567" s="58"/>
      <c r="M567" s="335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</row>
    <row r="568" spans="1:35" ht="12" customHeight="1">
      <c r="A568" s="12" t="s">
        <v>761</v>
      </c>
      <c r="B568" s="12" t="s">
        <v>762</v>
      </c>
      <c r="C568" s="13">
        <v>1</v>
      </c>
      <c r="D568" s="13" t="s">
        <v>2</v>
      </c>
      <c r="E568" s="12" t="s">
        <v>763</v>
      </c>
      <c r="F568" s="267" t="s">
        <v>369</v>
      </c>
      <c r="G568" s="361">
        <v>10000</v>
      </c>
      <c r="H568" s="348">
        <v>0.3</v>
      </c>
      <c r="I568" s="55"/>
      <c r="J568" s="203"/>
      <c r="K568" s="662"/>
      <c r="L568" s="58"/>
      <c r="M568" s="335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</row>
    <row r="569" spans="1:35" ht="12" customHeight="1">
      <c r="A569" s="12" t="s">
        <v>761</v>
      </c>
      <c r="B569" s="12" t="s">
        <v>762</v>
      </c>
      <c r="C569" s="13">
        <v>1</v>
      </c>
      <c r="D569" s="13" t="s">
        <v>2</v>
      </c>
      <c r="E569" s="12" t="s">
        <v>763</v>
      </c>
      <c r="F569" s="267" t="s">
        <v>369</v>
      </c>
      <c r="G569" s="361">
        <v>20000</v>
      </c>
      <c r="H569" s="348">
        <v>0.27</v>
      </c>
      <c r="I569" s="55"/>
      <c r="J569" s="203"/>
      <c r="K569" s="662"/>
      <c r="L569" s="58"/>
      <c r="M569" s="335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</row>
    <row r="570" spans="1:35" ht="12" customHeight="1">
      <c r="A570" s="12" t="s">
        <v>761</v>
      </c>
      <c r="B570" s="12" t="s">
        <v>762</v>
      </c>
      <c r="C570" s="13">
        <v>1</v>
      </c>
      <c r="D570" s="13" t="s">
        <v>2</v>
      </c>
      <c r="E570" s="12" t="s">
        <v>763</v>
      </c>
      <c r="F570" s="267" t="s">
        <v>369</v>
      </c>
      <c r="G570" s="361">
        <v>50000</v>
      </c>
      <c r="H570" s="348">
        <v>0.25</v>
      </c>
      <c r="I570" s="55"/>
      <c r="J570" s="203"/>
      <c r="K570" s="662"/>
      <c r="L570" s="58"/>
      <c r="M570" s="335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</row>
    <row r="571" spans="1:35" ht="12" customHeight="1">
      <c r="A571" s="12" t="s">
        <v>761</v>
      </c>
      <c r="B571" s="12" t="s">
        <v>762</v>
      </c>
      <c r="C571" s="13">
        <v>1</v>
      </c>
      <c r="D571" s="13" t="s">
        <v>2</v>
      </c>
      <c r="E571" s="12" t="s">
        <v>763</v>
      </c>
      <c r="F571" s="267" t="s">
        <v>369</v>
      </c>
      <c r="G571" s="361">
        <v>100000</v>
      </c>
      <c r="H571" s="348">
        <v>0.22</v>
      </c>
      <c r="I571" s="55"/>
      <c r="J571" s="203"/>
      <c r="K571" s="662"/>
      <c r="L571" s="58"/>
      <c r="M571" s="335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</row>
    <row r="572" spans="1:35" ht="12" customHeight="1">
      <c r="A572" s="12" t="s">
        <v>761</v>
      </c>
      <c r="B572" s="12" t="s">
        <v>762</v>
      </c>
      <c r="C572" s="13">
        <v>1</v>
      </c>
      <c r="D572" s="13" t="s">
        <v>2</v>
      </c>
      <c r="E572" s="12" t="s">
        <v>763</v>
      </c>
      <c r="F572" s="267" t="s">
        <v>369</v>
      </c>
      <c r="G572" s="361">
        <v>200000</v>
      </c>
      <c r="H572" s="348">
        <v>0.21</v>
      </c>
      <c r="I572" s="55"/>
      <c r="J572" s="203"/>
      <c r="K572" s="662"/>
      <c r="L572" s="58"/>
      <c r="M572" s="335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</row>
    <row r="573" spans="1:35" ht="12" customHeight="1">
      <c r="A573" s="12" t="s">
        <v>764</v>
      </c>
      <c r="B573" s="12" t="s">
        <v>765</v>
      </c>
      <c r="C573" s="13">
        <v>1</v>
      </c>
      <c r="D573" s="13" t="s">
        <v>2</v>
      </c>
      <c r="E573" s="12" t="s">
        <v>766</v>
      </c>
      <c r="F573" s="267" t="s">
        <v>369</v>
      </c>
      <c r="G573" s="361">
        <v>0</v>
      </c>
      <c r="H573" s="348">
        <v>1.8</v>
      </c>
      <c r="I573" s="55" t="s">
        <v>760</v>
      </c>
      <c r="J573" s="203"/>
      <c r="K573" s="662"/>
      <c r="L573" s="58"/>
      <c r="M573" s="335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</row>
    <row r="574" spans="1:35" ht="12" customHeight="1">
      <c r="A574" s="12" t="s">
        <v>764</v>
      </c>
      <c r="B574" s="12" t="s">
        <v>765</v>
      </c>
      <c r="C574" s="13">
        <v>1</v>
      </c>
      <c r="D574" s="13" t="s">
        <v>2</v>
      </c>
      <c r="E574" s="12" t="s">
        <v>766</v>
      </c>
      <c r="F574" s="267" t="s">
        <v>369</v>
      </c>
      <c r="G574" s="361">
        <v>1000</v>
      </c>
      <c r="H574" s="348">
        <v>1.8</v>
      </c>
      <c r="I574" s="55"/>
      <c r="J574" s="203"/>
      <c r="K574" s="662"/>
      <c r="L574" s="58"/>
      <c r="M574" s="335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</row>
    <row r="575" spans="1:35" ht="12" customHeight="1">
      <c r="A575" s="12" t="s">
        <v>764</v>
      </c>
      <c r="B575" s="12" t="s">
        <v>765</v>
      </c>
      <c r="C575" s="13">
        <v>1</v>
      </c>
      <c r="D575" s="13" t="s">
        <v>2</v>
      </c>
      <c r="E575" s="12" t="s">
        <v>766</v>
      </c>
      <c r="F575" s="267" t="s">
        <v>369</v>
      </c>
      <c r="G575" s="361">
        <v>2000</v>
      </c>
      <c r="H575" s="348">
        <v>0.9</v>
      </c>
      <c r="I575" s="55"/>
      <c r="J575" s="203"/>
      <c r="K575" s="662"/>
      <c r="L575" s="58"/>
      <c r="M575" s="335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</row>
    <row r="576" spans="1:35" ht="12" customHeight="1">
      <c r="A576" s="12" t="s">
        <v>764</v>
      </c>
      <c r="B576" s="12" t="s">
        <v>765</v>
      </c>
      <c r="C576" s="13">
        <v>1</v>
      </c>
      <c r="D576" s="13" t="s">
        <v>2</v>
      </c>
      <c r="E576" s="12" t="s">
        <v>766</v>
      </c>
      <c r="F576" s="267" t="s">
        <v>369</v>
      </c>
      <c r="G576" s="361">
        <v>5000</v>
      </c>
      <c r="H576" s="348">
        <v>0.7</v>
      </c>
      <c r="I576" s="55"/>
      <c r="J576" s="203"/>
      <c r="K576" s="662"/>
      <c r="L576" s="58"/>
      <c r="M576" s="335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</row>
    <row r="577" spans="1:35" ht="12" customHeight="1">
      <c r="A577" s="12" t="s">
        <v>764</v>
      </c>
      <c r="B577" s="12" t="s">
        <v>765</v>
      </c>
      <c r="C577" s="13">
        <v>1</v>
      </c>
      <c r="D577" s="13" t="s">
        <v>2</v>
      </c>
      <c r="E577" s="12" t="s">
        <v>766</v>
      </c>
      <c r="F577" s="267" t="s">
        <v>369</v>
      </c>
      <c r="G577" s="361">
        <v>10000</v>
      </c>
      <c r="H577" s="348">
        <v>0.3</v>
      </c>
      <c r="I577" s="55"/>
      <c r="J577" s="203"/>
      <c r="K577" s="662"/>
      <c r="L577" s="58"/>
      <c r="M577" s="335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</row>
    <row r="578" spans="1:35" ht="12" customHeight="1">
      <c r="A578" s="12" t="s">
        <v>764</v>
      </c>
      <c r="B578" s="12" t="s">
        <v>765</v>
      </c>
      <c r="C578" s="13">
        <v>1</v>
      </c>
      <c r="D578" s="13" t="s">
        <v>2</v>
      </c>
      <c r="E578" s="12" t="s">
        <v>766</v>
      </c>
      <c r="F578" s="267" t="s">
        <v>369</v>
      </c>
      <c r="G578" s="361">
        <v>20000</v>
      </c>
      <c r="H578" s="348">
        <v>0.27</v>
      </c>
      <c r="I578" s="55"/>
      <c r="J578" s="203"/>
      <c r="K578" s="662"/>
      <c r="L578" s="58"/>
      <c r="M578" s="335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</row>
    <row r="579" spans="1:35" ht="12" customHeight="1">
      <c r="A579" s="12" t="s">
        <v>764</v>
      </c>
      <c r="B579" s="12" t="s">
        <v>765</v>
      </c>
      <c r="C579" s="13">
        <v>1</v>
      </c>
      <c r="D579" s="13" t="s">
        <v>2</v>
      </c>
      <c r="E579" s="12" t="s">
        <v>766</v>
      </c>
      <c r="F579" s="267" t="s">
        <v>369</v>
      </c>
      <c r="G579" s="361">
        <v>50000</v>
      </c>
      <c r="H579" s="348">
        <v>0.25</v>
      </c>
      <c r="I579" s="55"/>
      <c r="J579" s="203"/>
      <c r="K579" s="662"/>
      <c r="L579" s="58"/>
      <c r="M579" s="335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</row>
    <row r="580" spans="1:35" ht="12" customHeight="1">
      <c r="A580" s="12" t="s">
        <v>764</v>
      </c>
      <c r="B580" s="12" t="s">
        <v>765</v>
      </c>
      <c r="C580" s="13">
        <v>1</v>
      </c>
      <c r="D580" s="13" t="s">
        <v>2</v>
      </c>
      <c r="E580" s="12" t="s">
        <v>766</v>
      </c>
      <c r="F580" s="267" t="s">
        <v>369</v>
      </c>
      <c r="G580" s="361">
        <v>100000</v>
      </c>
      <c r="H580" s="348">
        <v>0.22</v>
      </c>
      <c r="I580" s="55"/>
      <c r="J580" s="203"/>
      <c r="K580" s="662"/>
      <c r="L580" s="58"/>
      <c r="M580" s="335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</row>
    <row r="581" spans="1:35" ht="12" customHeight="1">
      <c r="A581" s="12" t="s">
        <v>764</v>
      </c>
      <c r="B581" s="12" t="s">
        <v>765</v>
      </c>
      <c r="C581" s="13">
        <v>1</v>
      </c>
      <c r="D581" s="13" t="s">
        <v>2</v>
      </c>
      <c r="E581" s="12" t="s">
        <v>766</v>
      </c>
      <c r="F581" s="267" t="s">
        <v>369</v>
      </c>
      <c r="G581" s="361">
        <v>200000</v>
      </c>
      <c r="H581" s="348">
        <v>0.21</v>
      </c>
      <c r="I581" s="55"/>
      <c r="J581" s="203"/>
      <c r="K581" s="662"/>
      <c r="L581" s="58"/>
      <c r="M581" s="335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</row>
    <row r="582" spans="1:35" ht="12" customHeight="1">
      <c r="A582" s="12" t="s">
        <v>767</v>
      </c>
      <c r="B582" s="12" t="s">
        <v>768</v>
      </c>
      <c r="C582" s="13">
        <v>1</v>
      </c>
      <c r="D582" s="13" t="s">
        <v>2</v>
      </c>
      <c r="E582" s="12" t="s">
        <v>769</v>
      </c>
      <c r="F582" s="267" t="s">
        <v>369</v>
      </c>
      <c r="G582" s="361">
        <v>0</v>
      </c>
      <c r="H582" s="348">
        <v>1.8</v>
      </c>
      <c r="I582" s="55" t="s">
        <v>760</v>
      </c>
      <c r="J582" s="203"/>
      <c r="K582" s="662"/>
      <c r="L582" s="58"/>
      <c r="M582" s="335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</row>
    <row r="583" spans="1:35" ht="12" customHeight="1">
      <c r="A583" s="12" t="s">
        <v>767</v>
      </c>
      <c r="B583" s="12" t="s">
        <v>768</v>
      </c>
      <c r="C583" s="13">
        <v>1</v>
      </c>
      <c r="D583" s="13" t="s">
        <v>2</v>
      </c>
      <c r="E583" s="12" t="s">
        <v>769</v>
      </c>
      <c r="F583" s="267" t="s">
        <v>369</v>
      </c>
      <c r="G583" s="361">
        <v>1000</v>
      </c>
      <c r="H583" s="348">
        <v>1.8</v>
      </c>
      <c r="I583" s="55"/>
      <c r="J583" s="203"/>
      <c r="K583" s="662"/>
      <c r="L583" s="58"/>
      <c r="M583" s="335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</row>
    <row r="584" spans="1:35" ht="12" customHeight="1">
      <c r="A584" s="12" t="s">
        <v>767</v>
      </c>
      <c r="B584" s="12" t="s">
        <v>768</v>
      </c>
      <c r="C584" s="13">
        <v>1</v>
      </c>
      <c r="D584" s="13" t="s">
        <v>2</v>
      </c>
      <c r="E584" s="12" t="s">
        <v>769</v>
      </c>
      <c r="F584" s="267" t="s">
        <v>369</v>
      </c>
      <c r="G584" s="361">
        <v>2000</v>
      </c>
      <c r="H584" s="348">
        <v>0.9</v>
      </c>
      <c r="I584" s="55"/>
      <c r="J584" s="203"/>
      <c r="K584" s="662"/>
      <c r="L584" s="58"/>
      <c r="M584" s="335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</row>
    <row r="585" spans="1:35" ht="12" customHeight="1">
      <c r="A585" s="12" t="s">
        <v>767</v>
      </c>
      <c r="B585" s="12" t="s">
        <v>768</v>
      </c>
      <c r="C585" s="13">
        <v>1</v>
      </c>
      <c r="D585" s="13" t="s">
        <v>2</v>
      </c>
      <c r="E585" s="12" t="s">
        <v>769</v>
      </c>
      <c r="F585" s="267" t="s">
        <v>369</v>
      </c>
      <c r="G585" s="361">
        <v>5000</v>
      </c>
      <c r="H585" s="348">
        <v>0.7</v>
      </c>
      <c r="I585" s="55"/>
      <c r="J585" s="203"/>
      <c r="K585" s="662"/>
      <c r="L585" s="58"/>
      <c r="M585" s="335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</row>
    <row r="586" spans="1:35" ht="12" customHeight="1">
      <c r="A586" s="12" t="s">
        <v>767</v>
      </c>
      <c r="B586" s="12" t="s">
        <v>768</v>
      </c>
      <c r="C586" s="13">
        <v>1</v>
      </c>
      <c r="D586" s="13" t="s">
        <v>2</v>
      </c>
      <c r="E586" s="12" t="s">
        <v>769</v>
      </c>
      <c r="F586" s="267" t="s">
        <v>369</v>
      </c>
      <c r="G586" s="361">
        <v>10000</v>
      </c>
      <c r="H586" s="348">
        <v>0.3</v>
      </c>
      <c r="I586" s="55"/>
      <c r="J586" s="203"/>
      <c r="K586" s="662"/>
      <c r="L586" s="58"/>
      <c r="M586" s="335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</row>
    <row r="587" spans="1:35" ht="12" customHeight="1">
      <c r="A587" s="12" t="s">
        <v>767</v>
      </c>
      <c r="B587" s="12" t="s">
        <v>768</v>
      </c>
      <c r="C587" s="13">
        <v>1</v>
      </c>
      <c r="D587" s="13" t="s">
        <v>2</v>
      </c>
      <c r="E587" s="12" t="s">
        <v>769</v>
      </c>
      <c r="F587" s="267" t="s">
        <v>369</v>
      </c>
      <c r="G587" s="361">
        <v>20000</v>
      </c>
      <c r="H587" s="348">
        <v>0.27</v>
      </c>
      <c r="I587" s="55"/>
      <c r="J587" s="203"/>
      <c r="K587" s="662"/>
      <c r="L587" s="58"/>
      <c r="M587" s="335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</row>
    <row r="588" spans="1:35" ht="12" customHeight="1">
      <c r="A588" s="12" t="s">
        <v>767</v>
      </c>
      <c r="B588" s="12" t="s">
        <v>768</v>
      </c>
      <c r="C588" s="13">
        <v>1</v>
      </c>
      <c r="D588" s="13" t="s">
        <v>2</v>
      </c>
      <c r="E588" s="12" t="s">
        <v>769</v>
      </c>
      <c r="F588" s="267" t="s">
        <v>369</v>
      </c>
      <c r="G588" s="361">
        <v>50000</v>
      </c>
      <c r="H588" s="348">
        <v>0.25</v>
      </c>
      <c r="I588" s="55"/>
      <c r="J588" s="203"/>
      <c r="K588" s="662"/>
      <c r="L588" s="58"/>
      <c r="M588" s="335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</row>
    <row r="589" spans="1:35" ht="12" customHeight="1">
      <c r="A589" s="12" t="s">
        <v>767</v>
      </c>
      <c r="B589" s="12" t="s">
        <v>768</v>
      </c>
      <c r="C589" s="13">
        <v>1</v>
      </c>
      <c r="D589" s="13" t="s">
        <v>2</v>
      </c>
      <c r="E589" s="12" t="s">
        <v>769</v>
      </c>
      <c r="F589" s="267" t="s">
        <v>369</v>
      </c>
      <c r="G589" s="361">
        <v>100000</v>
      </c>
      <c r="H589" s="348">
        <v>0.22</v>
      </c>
      <c r="I589" s="55"/>
      <c r="J589" s="203"/>
      <c r="K589" s="662"/>
      <c r="L589" s="58"/>
      <c r="M589" s="335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</row>
    <row r="590" spans="1:35" ht="12" customHeight="1">
      <c r="A590" s="12" t="s">
        <v>767</v>
      </c>
      <c r="B590" s="12" t="s">
        <v>768</v>
      </c>
      <c r="C590" s="13">
        <v>1</v>
      </c>
      <c r="D590" s="13" t="s">
        <v>2</v>
      </c>
      <c r="E590" s="12" t="s">
        <v>769</v>
      </c>
      <c r="F590" s="267" t="s">
        <v>369</v>
      </c>
      <c r="G590" s="361">
        <v>200000</v>
      </c>
      <c r="H590" s="348">
        <v>0.21</v>
      </c>
      <c r="I590" s="55"/>
      <c r="J590" s="203"/>
      <c r="K590" s="662"/>
      <c r="L590" s="58"/>
      <c r="M590" s="335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</row>
    <row r="591" spans="1:35" ht="12" customHeight="1">
      <c r="A591" s="12" t="s">
        <v>770</v>
      </c>
      <c r="B591" s="12" t="s">
        <v>771</v>
      </c>
      <c r="C591" s="13">
        <v>1</v>
      </c>
      <c r="D591" s="13" t="s">
        <v>2</v>
      </c>
      <c r="E591" s="12" t="s">
        <v>772</v>
      </c>
      <c r="F591" s="267" t="s">
        <v>369</v>
      </c>
      <c r="G591" s="361">
        <v>0</v>
      </c>
      <c r="H591" s="348">
        <v>1.8</v>
      </c>
      <c r="I591" s="55" t="s">
        <v>760</v>
      </c>
      <c r="J591" s="203"/>
      <c r="K591" s="662"/>
      <c r="L591" s="58"/>
      <c r="M591" s="335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</row>
    <row r="592" spans="1:35" ht="12" customHeight="1">
      <c r="A592" s="12" t="s">
        <v>770</v>
      </c>
      <c r="B592" s="12" t="s">
        <v>771</v>
      </c>
      <c r="C592" s="13">
        <v>1</v>
      </c>
      <c r="D592" s="13" t="s">
        <v>2</v>
      </c>
      <c r="E592" s="12" t="s">
        <v>772</v>
      </c>
      <c r="F592" s="267" t="s">
        <v>369</v>
      </c>
      <c r="G592" s="361">
        <v>1000</v>
      </c>
      <c r="H592" s="348">
        <v>1.8</v>
      </c>
      <c r="I592" s="55"/>
      <c r="J592" s="203"/>
      <c r="K592" s="662"/>
      <c r="L592" s="58"/>
      <c r="M592" s="335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</row>
    <row r="593" spans="1:35" ht="12" customHeight="1">
      <c r="A593" s="12" t="s">
        <v>770</v>
      </c>
      <c r="B593" s="12" t="s">
        <v>771</v>
      </c>
      <c r="C593" s="13">
        <v>1</v>
      </c>
      <c r="D593" s="13" t="s">
        <v>2</v>
      </c>
      <c r="E593" s="12" t="s">
        <v>772</v>
      </c>
      <c r="F593" s="267" t="s">
        <v>369</v>
      </c>
      <c r="G593" s="361">
        <v>2000</v>
      </c>
      <c r="H593" s="348">
        <v>0.9</v>
      </c>
      <c r="I593" s="55"/>
      <c r="J593" s="203"/>
      <c r="K593" s="662"/>
      <c r="L593" s="58"/>
      <c r="M593" s="335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</row>
    <row r="594" spans="1:35" ht="12" customHeight="1">
      <c r="A594" s="12" t="s">
        <v>770</v>
      </c>
      <c r="B594" s="12" t="s">
        <v>771</v>
      </c>
      <c r="C594" s="13">
        <v>1</v>
      </c>
      <c r="D594" s="13" t="s">
        <v>2</v>
      </c>
      <c r="E594" s="12" t="s">
        <v>772</v>
      </c>
      <c r="F594" s="267" t="s">
        <v>369</v>
      </c>
      <c r="G594" s="361">
        <v>5000</v>
      </c>
      <c r="H594" s="348">
        <v>0.7</v>
      </c>
      <c r="I594" s="55"/>
      <c r="J594" s="203"/>
      <c r="K594" s="662"/>
      <c r="L594" s="58"/>
      <c r="M594" s="335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</row>
    <row r="595" spans="1:35" ht="12" customHeight="1">
      <c r="A595" s="12" t="s">
        <v>770</v>
      </c>
      <c r="B595" s="12" t="s">
        <v>771</v>
      </c>
      <c r="C595" s="13">
        <v>1</v>
      </c>
      <c r="D595" s="13" t="s">
        <v>2</v>
      </c>
      <c r="E595" s="12" t="s">
        <v>772</v>
      </c>
      <c r="F595" s="267" t="s">
        <v>369</v>
      </c>
      <c r="G595" s="361">
        <v>10000</v>
      </c>
      <c r="H595" s="348">
        <v>0.3</v>
      </c>
      <c r="I595" s="55"/>
      <c r="J595" s="203"/>
      <c r="K595" s="662"/>
      <c r="L595" s="58"/>
      <c r="M595" s="335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</row>
    <row r="596" spans="1:35" ht="12" customHeight="1">
      <c r="A596" s="12" t="s">
        <v>770</v>
      </c>
      <c r="B596" s="12" t="s">
        <v>771</v>
      </c>
      <c r="C596" s="13">
        <v>1</v>
      </c>
      <c r="D596" s="13" t="s">
        <v>2</v>
      </c>
      <c r="E596" s="12" t="s">
        <v>772</v>
      </c>
      <c r="F596" s="267" t="s">
        <v>369</v>
      </c>
      <c r="G596" s="361">
        <v>20000</v>
      </c>
      <c r="H596" s="348">
        <v>0.27</v>
      </c>
      <c r="I596" s="55"/>
      <c r="J596" s="203"/>
      <c r="K596" s="662"/>
      <c r="L596" s="58"/>
      <c r="M596" s="335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</row>
    <row r="597" spans="1:35" ht="12" customHeight="1">
      <c r="A597" s="12" t="s">
        <v>770</v>
      </c>
      <c r="B597" s="12" t="s">
        <v>771</v>
      </c>
      <c r="C597" s="13">
        <v>1</v>
      </c>
      <c r="D597" s="13" t="s">
        <v>2</v>
      </c>
      <c r="E597" s="12" t="s">
        <v>772</v>
      </c>
      <c r="F597" s="267" t="s">
        <v>369</v>
      </c>
      <c r="G597" s="361">
        <v>50000</v>
      </c>
      <c r="H597" s="348">
        <v>0.25</v>
      </c>
      <c r="I597" s="55"/>
      <c r="J597" s="203"/>
      <c r="K597" s="662"/>
      <c r="L597" s="58"/>
      <c r="M597" s="335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</row>
    <row r="598" spans="1:35" ht="12" customHeight="1">
      <c r="A598" s="12" t="s">
        <v>770</v>
      </c>
      <c r="B598" s="12" t="s">
        <v>771</v>
      </c>
      <c r="C598" s="13">
        <v>1</v>
      </c>
      <c r="D598" s="13" t="s">
        <v>2</v>
      </c>
      <c r="E598" s="12" t="s">
        <v>772</v>
      </c>
      <c r="F598" s="267" t="s">
        <v>369</v>
      </c>
      <c r="G598" s="361">
        <v>100000</v>
      </c>
      <c r="H598" s="348">
        <v>0.22</v>
      </c>
      <c r="I598" s="55"/>
      <c r="J598" s="203"/>
      <c r="K598" s="662"/>
      <c r="L598" s="58"/>
      <c r="M598" s="335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</row>
    <row r="599" spans="1:35" ht="12" customHeight="1">
      <c r="A599" s="12" t="s">
        <v>770</v>
      </c>
      <c r="B599" s="12" t="s">
        <v>771</v>
      </c>
      <c r="C599" s="13">
        <v>1</v>
      </c>
      <c r="D599" s="13" t="s">
        <v>2</v>
      </c>
      <c r="E599" s="12" t="s">
        <v>772</v>
      </c>
      <c r="F599" s="267" t="s">
        <v>369</v>
      </c>
      <c r="G599" s="361">
        <v>200000</v>
      </c>
      <c r="H599" s="348">
        <v>0.21</v>
      </c>
      <c r="I599" s="55"/>
      <c r="J599" s="203"/>
      <c r="K599" s="662"/>
      <c r="L599" s="58"/>
      <c r="M599" s="335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</row>
    <row r="600" spans="1:35" ht="12" customHeight="1">
      <c r="A600" s="12" t="s">
        <v>773</v>
      </c>
      <c r="B600" s="12" t="s">
        <v>774</v>
      </c>
      <c r="C600" s="13">
        <v>1</v>
      </c>
      <c r="D600" s="13" t="s">
        <v>2</v>
      </c>
      <c r="E600" s="12" t="s">
        <v>775</v>
      </c>
      <c r="F600" s="267" t="s">
        <v>369</v>
      </c>
      <c r="G600" s="361">
        <v>0</v>
      </c>
      <c r="H600" s="348">
        <v>1.8</v>
      </c>
      <c r="I600" s="55" t="s">
        <v>760</v>
      </c>
      <c r="J600" s="203"/>
      <c r="K600" s="662"/>
      <c r="L600" s="58"/>
      <c r="M600" s="335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</row>
    <row r="601" spans="1:35" ht="12" customHeight="1">
      <c r="A601" s="12" t="s">
        <v>773</v>
      </c>
      <c r="B601" s="12" t="s">
        <v>774</v>
      </c>
      <c r="C601" s="13">
        <v>1</v>
      </c>
      <c r="D601" s="13" t="s">
        <v>2</v>
      </c>
      <c r="E601" s="12" t="s">
        <v>775</v>
      </c>
      <c r="F601" s="267" t="s">
        <v>369</v>
      </c>
      <c r="G601" s="361">
        <v>1000</v>
      </c>
      <c r="H601" s="348">
        <v>1.8</v>
      </c>
      <c r="I601" s="55"/>
      <c r="J601" s="203"/>
      <c r="K601" s="662"/>
      <c r="L601" s="58"/>
      <c r="M601" s="335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</row>
    <row r="602" spans="1:35" ht="12" customHeight="1">
      <c r="A602" s="12" t="s">
        <v>773</v>
      </c>
      <c r="B602" s="12" t="s">
        <v>774</v>
      </c>
      <c r="C602" s="13">
        <v>1</v>
      </c>
      <c r="D602" s="13" t="s">
        <v>2</v>
      </c>
      <c r="E602" s="12" t="s">
        <v>775</v>
      </c>
      <c r="F602" s="267" t="s">
        <v>369</v>
      </c>
      <c r="G602" s="361">
        <v>2000</v>
      </c>
      <c r="H602" s="348">
        <v>0.9</v>
      </c>
      <c r="I602" s="55"/>
      <c r="J602" s="203"/>
      <c r="K602" s="662"/>
      <c r="L602" s="58"/>
      <c r="M602" s="335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</row>
    <row r="603" spans="1:35" ht="12" customHeight="1">
      <c r="A603" s="12" t="s">
        <v>773</v>
      </c>
      <c r="B603" s="12" t="s">
        <v>774</v>
      </c>
      <c r="C603" s="13">
        <v>1</v>
      </c>
      <c r="D603" s="13" t="s">
        <v>2</v>
      </c>
      <c r="E603" s="12" t="s">
        <v>775</v>
      </c>
      <c r="F603" s="267" t="s">
        <v>369</v>
      </c>
      <c r="G603" s="361">
        <v>5000</v>
      </c>
      <c r="H603" s="348">
        <v>0.7</v>
      </c>
      <c r="I603" s="55"/>
      <c r="J603" s="203"/>
      <c r="K603" s="662"/>
      <c r="L603" s="58"/>
      <c r="M603" s="335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</row>
    <row r="604" spans="1:35" ht="12" customHeight="1">
      <c r="A604" s="12" t="s">
        <v>773</v>
      </c>
      <c r="B604" s="12" t="s">
        <v>774</v>
      </c>
      <c r="C604" s="13">
        <v>1</v>
      </c>
      <c r="D604" s="13" t="s">
        <v>2</v>
      </c>
      <c r="E604" s="12" t="s">
        <v>775</v>
      </c>
      <c r="F604" s="267" t="s">
        <v>369</v>
      </c>
      <c r="G604" s="361">
        <v>10000</v>
      </c>
      <c r="H604" s="348">
        <v>0.3</v>
      </c>
      <c r="I604" s="55"/>
      <c r="J604" s="203"/>
      <c r="K604" s="662"/>
      <c r="L604" s="58"/>
      <c r="M604" s="335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</row>
    <row r="605" spans="1:35" ht="12" customHeight="1">
      <c r="A605" s="12" t="s">
        <v>773</v>
      </c>
      <c r="B605" s="12" t="s">
        <v>774</v>
      </c>
      <c r="C605" s="13">
        <v>1</v>
      </c>
      <c r="D605" s="13" t="s">
        <v>2</v>
      </c>
      <c r="E605" s="12" t="s">
        <v>775</v>
      </c>
      <c r="F605" s="267" t="s">
        <v>369</v>
      </c>
      <c r="G605" s="361">
        <v>20000</v>
      </c>
      <c r="H605" s="348">
        <v>0.27</v>
      </c>
      <c r="I605" s="55"/>
      <c r="J605" s="203"/>
      <c r="K605" s="662"/>
      <c r="L605" s="58"/>
      <c r="M605" s="335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</row>
    <row r="606" spans="1:35" ht="12" customHeight="1">
      <c r="A606" s="12" t="s">
        <v>773</v>
      </c>
      <c r="B606" s="12" t="s">
        <v>774</v>
      </c>
      <c r="C606" s="13">
        <v>1</v>
      </c>
      <c r="D606" s="13" t="s">
        <v>2</v>
      </c>
      <c r="E606" s="12" t="s">
        <v>775</v>
      </c>
      <c r="F606" s="267" t="s">
        <v>369</v>
      </c>
      <c r="G606" s="361">
        <v>50000</v>
      </c>
      <c r="H606" s="348">
        <v>0.25</v>
      </c>
      <c r="I606" s="55"/>
      <c r="J606" s="203"/>
      <c r="K606" s="662"/>
      <c r="L606" s="58"/>
      <c r="M606" s="335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</row>
    <row r="607" spans="1:35" ht="12" customHeight="1">
      <c r="A607" s="12" t="s">
        <v>773</v>
      </c>
      <c r="B607" s="12" t="s">
        <v>774</v>
      </c>
      <c r="C607" s="13">
        <v>1</v>
      </c>
      <c r="D607" s="13" t="s">
        <v>2</v>
      </c>
      <c r="E607" s="12" t="s">
        <v>775</v>
      </c>
      <c r="F607" s="267" t="s">
        <v>369</v>
      </c>
      <c r="G607" s="361">
        <v>100000</v>
      </c>
      <c r="H607" s="348">
        <v>0.22</v>
      </c>
      <c r="I607" s="55"/>
      <c r="J607" s="203"/>
      <c r="K607" s="662"/>
      <c r="L607" s="58"/>
      <c r="M607" s="335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</row>
    <row r="608" spans="1:35" ht="12" customHeight="1">
      <c r="A608" s="12" t="s">
        <v>773</v>
      </c>
      <c r="B608" s="12" t="s">
        <v>774</v>
      </c>
      <c r="C608" s="13">
        <v>1</v>
      </c>
      <c r="D608" s="13" t="s">
        <v>2</v>
      </c>
      <c r="E608" s="12" t="s">
        <v>775</v>
      </c>
      <c r="F608" s="267" t="s">
        <v>369</v>
      </c>
      <c r="G608" s="361">
        <v>200000</v>
      </c>
      <c r="H608" s="348">
        <v>0.21</v>
      </c>
      <c r="I608" s="55"/>
      <c r="J608" s="203"/>
      <c r="K608" s="662"/>
      <c r="L608" s="58"/>
      <c r="M608" s="335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</row>
    <row r="609" spans="1:35" ht="12" customHeight="1">
      <c r="A609" s="12" t="s">
        <v>776</v>
      </c>
      <c r="B609" s="12" t="s">
        <v>777</v>
      </c>
      <c r="C609" s="13">
        <v>1</v>
      </c>
      <c r="D609" s="13" t="s">
        <v>2</v>
      </c>
      <c r="E609" s="12" t="s">
        <v>778</v>
      </c>
      <c r="F609" s="267" t="s">
        <v>369</v>
      </c>
      <c r="G609" s="361">
        <v>0</v>
      </c>
      <c r="H609" s="348">
        <v>1.8</v>
      </c>
      <c r="I609" s="55" t="s">
        <v>753</v>
      </c>
      <c r="J609" s="203"/>
      <c r="K609" s="662"/>
      <c r="L609" s="58"/>
      <c r="M609" s="335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</row>
    <row r="610" spans="1:35" ht="12" customHeight="1">
      <c r="A610" s="12" t="s">
        <v>776</v>
      </c>
      <c r="B610" s="12" t="s">
        <v>777</v>
      </c>
      <c r="C610" s="13">
        <v>1</v>
      </c>
      <c r="D610" s="13" t="s">
        <v>2</v>
      </c>
      <c r="E610" s="12" t="s">
        <v>778</v>
      </c>
      <c r="F610" s="267" t="s">
        <v>369</v>
      </c>
      <c r="G610" s="361">
        <v>1000</v>
      </c>
      <c r="H610" s="348">
        <v>1.8</v>
      </c>
      <c r="I610" s="55"/>
      <c r="J610" s="203"/>
      <c r="K610" s="662"/>
      <c r="L610" s="58"/>
      <c r="M610" s="335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</row>
    <row r="611" spans="1:35" ht="12" customHeight="1">
      <c r="A611" s="12" t="s">
        <v>776</v>
      </c>
      <c r="B611" s="12" t="s">
        <v>777</v>
      </c>
      <c r="C611" s="13">
        <v>1</v>
      </c>
      <c r="D611" s="13" t="s">
        <v>2</v>
      </c>
      <c r="E611" s="12" t="s">
        <v>778</v>
      </c>
      <c r="F611" s="267" t="s">
        <v>369</v>
      </c>
      <c r="G611" s="361">
        <v>2000</v>
      </c>
      <c r="H611" s="348">
        <v>0.9</v>
      </c>
      <c r="I611" s="55"/>
      <c r="J611" s="203"/>
      <c r="K611" s="662"/>
      <c r="L611" s="58"/>
      <c r="M611" s="335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</row>
    <row r="612" spans="1:35" ht="12" customHeight="1">
      <c r="A612" s="12" t="s">
        <v>776</v>
      </c>
      <c r="B612" s="12" t="s">
        <v>777</v>
      </c>
      <c r="C612" s="13">
        <v>1</v>
      </c>
      <c r="D612" s="13" t="s">
        <v>2</v>
      </c>
      <c r="E612" s="12" t="s">
        <v>778</v>
      </c>
      <c r="F612" s="267" t="s">
        <v>369</v>
      </c>
      <c r="G612" s="361">
        <v>5000</v>
      </c>
      <c r="H612" s="348">
        <v>0.7</v>
      </c>
      <c r="I612" s="55"/>
      <c r="J612" s="203"/>
      <c r="K612" s="662"/>
      <c r="L612" s="58"/>
      <c r="M612" s="335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</row>
    <row r="613" spans="1:35" ht="12" customHeight="1">
      <c r="A613" s="12" t="s">
        <v>776</v>
      </c>
      <c r="B613" s="12" t="s">
        <v>777</v>
      </c>
      <c r="C613" s="13">
        <v>1</v>
      </c>
      <c r="D613" s="13" t="s">
        <v>2</v>
      </c>
      <c r="E613" s="12" t="s">
        <v>778</v>
      </c>
      <c r="F613" s="267" t="s">
        <v>369</v>
      </c>
      <c r="G613" s="361">
        <v>10000</v>
      </c>
      <c r="H613" s="348">
        <v>0.3</v>
      </c>
      <c r="I613" s="55"/>
      <c r="J613" s="203"/>
      <c r="K613" s="662"/>
      <c r="L613" s="58"/>
      <c r="M613" s="335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</row>
    <row r="614" spans="1:35" ht="12" customHeight="1">
      <c r="A614" s="12" t="s">
        <v>776</v>
      </c>
      <c r="B614" s="12" t="s">
        <v>777</v>
      </c>
      <c r="C614" s="13">
        <v>1</v>
      </c>
      <c r="D614" s="13" t="s">
        <v>2</v>
      </c>
      <c r="E614" s="12" t="s">
        <v>778</v>
      </c>
      <c r="F614" s="267" t="s">
        <v>369</v>
      </c>
      <c r="G614" s="361">
        <v>20000</v>
      </c>
      <c r="H614" s="348">
        <v>0.27</v>
      </c>
      <c r="I614" s="55"/>
      <c r="J614" s="203"/>
      <c r="K614" s="662"/>
      <c r="L614" s="58"/>
      <c r="M614" s="335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</row>
    <row r="615" spans="1:35" ht="12" customHeight="1">
      <c r="A615" s="12" t="s">
        <v>776</v>
      </c>
      <c r="B615" s="12" t="s">
        <v>777</v>
      </c>
      <c r="C615" s="13">
        <v>1</v>
      </c>
      <c r="D615" s="13" t="s">
        <v>2</v>
      </c>
      <c r="E615" s="12" t="s">
        <v>778</v>
      </c>
      <c r="F615" s="267" t="s">
        <v>369</v>
      </c>
      <c r="G615" s="361">
        <v>50000</v>
      </c>
      <c r="H615" s="348">
        <v>0.25</v>
      </c>
      <c r="I615" s="55"/>
      <c r="J615" s="203"/>
      <c r="K615" s="662"/>
      <c r="L615" s="58"/>
      <c r="M615" s="335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</row>
    <row r="616" spans="1:35" ht="12" customHeight="1">
      <c r="A616" s="12" t="s">
        <v>776</v>
      </c>
      <c r="B616" s="12" t="s">
        <v>777</v>
      </c>
      <c r="C616" s="13">
        <v>1</v>
      </c>
      <c r="D616" s="13" t="s">
        <v>2</v>
      </c>
      <c r="E616" s="12" t="s">
        <v>778</v>
      </c>
      <c r="F616" s="267" t="s">
        <v>369</v>
      </c>
      <c r="G616" s="361">
        <v>100000</v>
      </c>
      <c r="H616" s="348">
        <v>0.22</v>
      </c>
      <c r="I616" s="55"/>
      <c r="J616" s="203"/>
      <c r="K616" s="662"/>
      <c r="L616" s="58"/>
      <c r="M616" s="335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</row>
    <row r="617" spans="1:35" ht="12" customHeight="1">
      <c r="A617" s="12" t="s">
        <v>776</v>
      </c>
      <c r="B617" s="12" t="s">
        <v>777</v>
      </c>
      <c r="C617" s="13">
        <v>1</v>
      </c>
      <c r="D617" s="13" t="s">
        <v>2</v>
      </c>
      <c r="E617" s="12" t="s">
        <v>778</v>
      </c>
      <c r="F617" s="267" t="s">
        <v>369</v>
      </c>
      <c r="G617" s="361">
        <v>200000</v>
      </c>
      <c r="H617" s="348">
        <v>0.21</v>
      </c>
      <c r="I617" s="55"/>
      <c r="J617" s="203"/>
      <c r="K617" s="662"/>
      <c r="L617" s="58"/>
      <c r="M617" s="335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</row>
    <row r="618" spans="1:35" ht="12" customHeight="1">
      <c r="A618" s="12" t="s">
        <v>779</v>
      </c>
      <c r="B618" s="12" t="s">
        <v>780</v>
      </c>
      <c r="C618" s="13">
        <v>1</v>
      </c>
      <c r="D618" s="13" t="s">
        <v>2</v>
      </c>
      <c r="E618" s="12" t="s">
        <v>781</v>
      </c>
      <c r="F618" s="267" t="s">
        <v>369</v>
      </c>
      <c r="G618" s="361">
        <v>0</v>
      </c>
      <c r="H618" s="348">
        <v>1.8</v>
      </c>
      <c r="I618" s="55" t="s">
        <v>782</v>
      </c>
      <c r="J618" s="203"/>
      <c r="K618" s="662"/>
      <c r="L618" s="58"/>
      <c r="M618" s="335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</row>
    <row r="619" spans="1:35" ht="12" customHeight="1">
      <c r="A619" s="12" t="s">
        <v>779</v>
      </c>
      <c r="B619" s="12" t="s">
        <v>780</v>
      </c>
      <c r="C619" s="13">
        <v>1</v>
      </c>
      <c r="D619" s="13" t="s">
        <v>2</v>
      </c>
      <c r="E619" s="12" t="s">
        <v>781</v>
      </c>
      <c r="F619" s="267" t="s">
        <v>369</v>
      </c>
      <c r="G619" s="361">
        <v>1000</v>
      </c>
      <c r="H619" s="348">
        <v>1.8</v>
      </c>
      <c r="I619" s="55"/>
      <c r="J619" s="203"/>
      <c r="K619" s="662"/>
      <c r="L619" s="58"/>
      <c r="M619" s="335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</row>
    <row r="620" spans="1:35" ht="12" customHeight="1">
      <c r="A620" s="12" t="s">
        <v>779</v>
      </c>
      <c r="B620" s="12" t="s">
        <v>780</v>
      </c>
      <c r="C620" s="13">
        <v>1</v>
      </c>
      <c r="D620" s="13" t="s">
        <v>2</v>
      </c>
      <c r="E620" s="12" t="s">
        <v>781</v>
      </c>
      <c r="F620" s="267" t="s">
        <v>369</v>
      </c>
      <c r="G620" s="361">
        <v>2000</v>
      </c>
      <c r="H620" s="348">
        <v>0.9</v>
      </c>
      <c r="I620" s="55"/>
      <c r="J620" s="203"/>
      <c r="K620" s="662"/>
      <c r="L620" s="58"/>
      <c r="M620" s="335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</row>
    <row r="621" spans="1:35" ht="12" customHeight="1">
      <c r="A621" s="12" t="s">
        <v>779</v>
      </c>
      <c r="B621" s="12" t="s">
        <v>780</v>
      </c>
      <c r="C621" s="13">
        <v>1</v>
      </c>
      <c r="D621" s="13" t="s">
        <v>2</v>
      </c>
      <c r="E621" s="12" t="s">
        <v>781</v>
      </c>
      <c r="F621" s="267" t="s">
        <v>369</v>
      </c>
      <c r="G621" s="361">
        <v>5000</v>
      </c>
      <c r="H621" s="348">
        <v>0.7</v>
      </c>
      <c r="I621" s="55"/>
      <c r="J621" s="203"/>
      <c r="K621" s="662"/>
      <c r="L621" s="58"/>
      <c r="M621" s="335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</row>
    <row r="622" spans="1:35" ht="12" customHeight="1">
      <c r="A622" s="12" t="s">
        <v>779</v>
      </c>
      <c r="B622" s="12" t="s">
        <v>780</v>
      </c>
      <c r="C622" s="13">
        <v>1</v>
      </c>
      <c r="D622" s="13" t="s">
        <v>2</v>
      </c>
      <c r="E622" s="12" t="s">
        <v>781</v>
      </c>
      <c r="F622" s="267" t="s">
        <v>369</v>
      </c>
      <c r="G622" s="361">
        <v>10000</v>
      </c>
      <c r="H622" s="348">
        <v>0.3</v>
      </c>
      <c r="I622" s="55"/>
      <c r="J622" s="203"/>
      <c r="K622" s="662"/>
      <c r="L622" s="58"/>
      <c r="M622" s="335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</row>
    <row r="623" spans="1:35" ht="12" customHeight="1">
      <c r="A623" s="12" t="s">
        <v>779</v>
      </c>
      <c r="B623" s="12" t="s">
        <v>780</v>
      </c>
      <c r="C623" s="13">
        <v>1</v>
      </c>
      <c r="D623" s="13" t="s">
        <v>2</v>
      </c>
      <c r="E623" s="12" t="s">
        <v>781</v>
      </c>
      <c r="F623" s="267" t="s">
        <v>369</v>
      </c>
      <c r="G623" s="361">
        <v>20000</v>
      </c>
      <c r="H623" s="348">
        <v>0.27</v>
      </c>
      <c r="I623" s="55"/>
      <c r="J623" s="203"/>
      <c r="K623" s="662"/>
      <c r="L623" s="58"/>
      <c r="M623" s="335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</row>
    <row r="624" spans="1:35" ht="12" customHeight="1">
      <c r="A624" s="12" t="s">
        <v>779</v>
      </c>
      <c r="B624" s="12" t="s">
        <v>780</v>
      </c>
      <c r="C624" s="13">
        <v>1</v>
      </c>
      <c r="D624" s="13" t="s">
        <v>2</v>
      </c>
      <c r="E624" s="12" t="s">
        <v>781</v>
      </c>
      <c r="F624" s="267" t="s">
        <v>369</v>
      </c>
      <c r="G624" s="361">
        <v>50000</v>
      </c>
      <c r="H624" s="348">
        <v>0.25</v>
      </c>
      <c r="I624" s="55"/>
      <c r="J624" s="203"/>
      <c r="K624" s="662"/>
      <c r="L624" s="58"/>
      <c r="M624" s="335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</row>
    <row r="625" spans="1:35" ht="12" customHeight="1">
      <c r="A625" s="12" t="s">
        <v>779</v>
      </c>
      <c r="B625" s="12" t="s">
        <v>780</v>
      </c>
      <c r="C625" s="13">
        <v>1</v>
      </c>
      <c r="D625" s="13" t="s">
        <v>2</v>
      </c>
      <c r="E625" s="12" t="s">
        <v>781</v>
      </c>
      <c r="F625" s="267" t="s">
        <v>369</v>
      </c>
      <c r="G625" s="361">
        <v>100000</v>
      </c>
      <c r="H625" s="348">
        <v>0.22</v>
      </c>
      <c r="I625" s="55"/>
      <c r="J625" s="203"/>
      <c r="K625" s="662"/>
      <c r="L625" s="58"/>
      <c r="M625" s="335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</row>
    <row r="626" spans="1:35" ht="12" customHeight="1">
      <c r="A626" s="12" t="s">
        <v>779</v>
      </c>
      <c r="B626" s="12" t="s">
        <v>780</v>
      </c>
      <c r="C626" s="13">
        <v>1</v>
      </c>
      <c r="D626" s="13" t="s">
        <v>2</v>
      </c>
      <c r="E626" s="12" t="s">
        <v>781</v>
      </c>
      <c r="F626" s="267" t="s">
        <v>369</v>
      </c>
      <c r="G626" s="361">
        <v>200000</v>
      </c>
      <c r="H626" s="348">
        <v>0.21</v>
      </c>
      <c r="I626" s="55"/>
      <c r="J626" s="203"/>
      <c r="K626" s="662"/>
      <c r="L626" s="58"/>
      <c r="M626" s="335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</row>
    <row r="627" spans="1:35" ht="12" customHeight="1">
      <c r="A627" s="12" t="s">
        <v>719</v>
      </c>
      <c r="B627" s="12" t="s">
        <v>573</v>
      </c>
      <c r="C627" s="13">
        <v>1</v>
      </c>
      <c r="D627" s="13" t="s">
        <v>2</v>
      </c>
      <c r="E627" s="12" t="s">
        <v>783</v>
      </c>
      <c r="F627" s="267" t="s">
        <v>230</v>
      </c>
      <c r="G627" s="361">
        <v>0</v>
      </c>
      <c r="H627" s="348">
        <v>0.45979999999999999</v>
      </c>
      <c r="I627" s="55" t="s">
        <v>741</v>
      </c>
      <c r="J627" s="203"/>
      <c r="K627" s="662"/>
      <c r="L627" s="58"/>
      <c r="M627" s="335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</row>
    <row r="628" spans="1:35" ht="12" customHeight="1">
      <c r="A628" s="12" t="s">
        <v>719</v>
      </c>
      <c r="B628" s="12" t="s">
        <v>573</v>
      </c>
      <c r="C628" s="13">
        <v>1</v>
      </c>
      <c r="D628" s="13" t="s">
        <v>2</v>
      </c>
      <c r="E628" s="12" t="s">
        <v>783</v>
      </c>
      <c r="F628" s="267" t="s">
        <v>230</v>
      </c>
      <c r="G628" s="361">
        <v>1000</v>
      </c>
      <c r="H628" s="348">
        <v>0.45979999999999999</v>
      </c>
      <c r="I628" s="55"/>
      <c r="J628" s="203"/>
      <c r="K628" s="662"/>
      <c r="L628" s="58"/>
      <c r="M628" s="335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</row>
    <row r="629" spans="1:35" ht="12" customHeight="1">
      <c r="A629" s="12" t="s">
        <v>719</v>
      </c>
      <c r="B629" s="12" t="s">
        <v>573</v>
      </c>
      <c r="C629" s="13">
        <v>1</v>
      </c>
      <c r="D629" s="13" t="s">
        <v>2</v>
      </c>
      <c r="E629" s="12" t="s">
        <v>783</v>
      </c>
      <c r="F629" s="267" t="s">
        <v>230</v>
      </c>
      <c r="G629" s="361">
        <v>5000</v>
      </c>
      <c r="H629" s="348">
        <v>0.30520000000000003</v>
      </c>
      <c r="I629" s="55"/>
      <c r="J629" s="203"/>
      <c r="K629" s="662"/>
      <c r="L629" s="58"/>
      <c r="M629" s="335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</row>
    <row r="630" spans="1:35" ht="12" customHeight="1">
      <c r="A630" s="12" t="s">
        <v>719</v>
      </c>
      <c r="B630" s="12" t="s">
        <v>573</v>
      </c>
      <c r="C630" s="13">
        <v>1</v>
      </c>
      <c r="D630" s="13" t="s">
        <v>2</v>
      </c>
      <c r="E630" s="12" t="s">
        <v>783</v>
      </c>
      <c r="F630" s="267" t="s">
        <v>230</v>
      </c>
      <c r="G630" s="361">
        <v>10000</v>
      </c>
      <c r="H630" s="348">
        <v>0.28389999999999999</v>
      </c>
      <c r="I630" s="55"/>
      <c r="J630" s="203"/>
      <c r="K630" s="662"/>
      <c r="L630" s="58"/>
      <c r="M630" s="335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</row>
    <row r="631" spans="1:35" ht="12" customHeight="1">
      <c r="A631" s="12" t="s">
        <v>719</v>
      </c>
      <c r="B631" s="12" t="s">
        <v>573</v>
      </c>
      <c r="C631" s="13">
        <v>1</v>
      </c>
      <c r="D631" s="13" t="s">
        <v>2</v>
      </c>
      <c r="E631" s="12" t="s">
        <v>783</v>
      </c>
      <c r="F631" s="267" t="s">
        <v>230</v>
      </c>
      <c r="G631" s="361">
        <v>30000</v>
      </c>
      <c r="H631" s="348">
        <v>0.2697</v>
      </c>
      <c r="I631" s="55"/>
      <c r="J631" s="203"/>
      <c r="K631" s="662"/>
      <c r="L631" s="58"/>
      <c r="M631" s="335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</row>
    <row r="632" spans="1:35" ht="12" customHeight="1">
      <c r="A632" s="12" t="s">
        <v>719</v>
      </c>
      <c r="B632" s="12" t="s">
        <v>573</v>
      </c>
      <c r="C632" s="13">
        <v>1</v>
      </c>
      <c r="D632" s="13" t="s">
        <v>2</v>
      </c>
      <c r="E632" s="12" t="s">
        <v>783</v>
      </c>
      <c r="F632" s="267" t="s">
        <v>230</v>
      </c>
      <c r="G632" s="361">
        <v>50000</v>
      </c>
      <c r="H632" s="348">
        <v>0.26390000000000002</v>
      </c>
      <c r="I632" s="55"/>
      <c r="J632" s="203"/>
      <c r="K632" s="662"/>
      <c r="L632" s="58"/>
      <c r="M632" s="335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</row>
    <row r="633" spans="1:35" ht="12" customHeight="1">
      <c r="A633" s="12" t="s">
        <v>719</v>
      </c>
      <c r="B633" s="12" t="s">
        <v>573</v>
      </c>
      <c r="C633" s="13">
        <v>1</v>
      </c>
      <c r="D633" s="13" t="s">
        <v>2</v>
      </c>
      <c r="E633" s="12" t="s">
        <v>783</v>
      </c>
      <c r="F633" s="267" t="s">
        <v>230</v>
      </c>
      <c r="G633" s="361">
        <v>100000</v>
      </c>
      <c r="H633" s="348">
        <v>0.26169999999999999</v>
      </c>
      <c r="I633" s="55"/>
      <c r="J633" s="203"/>
      <c r="K633" s="662"/>
      <c r="L633" s="58"/>
      <c r="M633" s="335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</row>
    <row r="634" spans="1:35" ht="12" customHeight="1">
      <c r="A634" s="12" t="s">
        <v>719</v>
      </c>
      <c r="B634" s="12" t="s">
        <v>573</v>
      </c>
      <c r="C634" s="13">
        <v>1</v>
      </c>
      <c r="D634" s="13" t="s">
        <v>2</v>
      </c>
      <c r="E634" s="12" t="s">
        <v>783</v>
      </c>
      <c r="F634" s="267" t="s">
        <v>230</v>
      </c>
      <c r="G634" s="361">
        <v>200000</v>
      </c>
      <c r="H634" s="348">
        <v>0.26069999999999999</v>
      </c>
      <c r="I634" s="55"/>
      <c r="J634" s="203"/>
      <c r="K634" s="662"/>
      <c r="L634" s="58"/>
      <c r="M634" s="335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</row>
    <row r="635" spans="1:35" ht="12" customHeight="1">
      <c r="A635" s="12" t="s">
        <v>744</v>
      </c>
      <c r="B635" s="12" t="s">
        <v>784</v>
      </c>
      <c r="C635" s="13">
        <v>1</v>
      </c>
      <c r="D635" s="13" t="s">
        <v>2</v>
      </c>
      <c r="E635" s="12" t="s">
        <v>785</v>
      </c>
      <c r="F635" s="267" t="s">
        <v>230</v>
      </c>
      <c r="G635" s="361">
        <v>0</v>
      </c>
      <c r="H635" s="348">
        <v>0.37569999999999998</v>
      </c>
      <c r="I635" s="55" t="s">
        <v>741</v>
      </c>
      <c r="J635" s="203"/>
      <c r="K635" s="662"/>
      <c r="L635" s="58"/>
      <c r="M635" s="335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</row>
    <row r="636" spans="1:35" ht="12" customHeight="1">
      <c r="A636" s="12" t="s">
        <v>744</v>
      </c>
      <c r="B636" s="12" t="s">
        <v>784</v>
      </c>
      <c r="C636" s="13">
        <v>1</v>
      </c>
      <c r="D636" s="13" t="s">
        <v>2</v>
      </c>
      <c r="E636" s="12" t="s">
        <v>785</v>
      </c>
      <c r="F636" s="267" t="s">
        <v>230</v>
      </c>
      <c r="G636" s="361">
        <v>5000</v>
      </c>
      <c r="H636" s="348">
        <v>0.37569999999999998</v>
      </c>
      <c r="I636" s="55"/>
      <c r="J636" s="203"/>
      <c r="K636" s="662"/>
      <c r="L636" s="58"/>
      <c r="M636" s="335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</row>
    <row r="637" spans="1:35" ht="12" customHeight="1">
      <c r="A637" s="12" t="s">
        <v>744</v>
      </c>
      <c r="B637" s="12" t="s">
        <v>784</v>
      </c>
      <c r="C637" s="13">
        <v>1</v>
      </c>
      <c r="D637" s="13" t="s">
        <v>2</v>
      </c>
      <c r="E637" s="12" t="s">
        <v>785</v>
      </c>
      <c r="F637" s="267" t="s">
        <v>230</v>
      </c>
      <c r="G637" s="361">
        <v>10000</v>
      </c>
      <c r="H637" s="348">
        <v>0.35970000000000002</v>
      </c>
      <c r="I637" s="55"/>
      <c r="J637" s="203"/>
      <c r="K637" s="662"/>
      <c r="L637" s="58"/>
      <c r="M637" s="335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</row>
    <row r="638" spans="1:35" ht="12" customHeight="1">
      <c r="A638" s="12" t="s">
        <v>744</v>
      </c>
      <c r="B638" s="12" t="s">
        <v>784</v>
      </c>
      <c r="C638" s="13">
        <v>1</v>
      </c>
      <c r="D638" s="13" t="s">
        <v>2</v>
      </c>
      <c r="E638" s="12" t="s">
        <v>785</v>
      </c>
      <c r="F638" s="267" t="s">
        <v>230</v>
      </c>
      <c r="G638" s="361">
        <v>30000</v>
      </c>
      <c r="H638" s="348">
        <v>0.34910000000000002</v>
      </c>
      <c r="I638" s="55"/>
      <c r="J638" s="203"/>
      <c r="K638" s="662"/>
      <c r="L638" s="58"/>
      <c r="M638" s="335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</row>
    <row r="639" spans="1:35" ht="12" customHeight="1">
      <c r="A639" s="12" t="s">
        <v>744</v>
      </c>
      <c r="B639" s="12" t="s">
        <v>784</v>
      </c>
      <c r="C639" s="13">
        <v>1</v>
      </c>
      <c r="D639" s="13" t="s">
        <v>2</v>
      </c>
      <c r="E639" s="12" t="s">
        <v>785</v>
      </c>
      <c r="F639" s="267" t="s">
        <v>230</v>
      </c>
      <c r="G639" s="361">
        <v>50000</v>
      </c>
      <c r="H639" s="348">
        <v>0.34689999999999999</v>
      </c>
      <c r="I639" s="55"/>
      <c r="J639" s="203"/>
      <c r="K639" s="662"/>
      <c r="L639" s="58"/>
      <c r="M639" s="335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</row>
    <row r="640" spans="1:35" ht="12" customHeight="1">
      <c r="A640" s="12" t="s">
        <v>744</v>
      </c>
      <c r="B640" s="12" t="s">
        <v>784</v>
      </c>
      <c r="C640" s="13">
        <v>1</v>
      </c>
      <c r="D640" s="13" t="s">
        <v>2</v>
      </c>
      <c r="E640" s="12" t="s">
        <v>785</v>
      </c>
      <c r="F640" s="267" t="s">
        <v>230</v>
      </c>
      <c r="G640" s="361">
        <v>100000</v>
      </c>
      <c r="H640" s="348">
        <v>0.34150000000000003</v>
      </c>
      <c r="I640" s="55"/>
      <c r="J640" s="203"/>
      <c r="K640" s="662"/>
      <c r="L640" s="58"/>
      <c r="M640" s="335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</row>
    <row r="641" spans="1:35" ht="12" customHeight="1">
      <c r="A641" s="12" t="s">
        <v>744</v>
      </c>
      <c r="B641" s="12" t="s">
        <v>784</v>
      </c>
      <c r="C641" s="13">
        <v>1</v>
      </c>
      <c r="D641" s="13" t="s">
        <v>2</v>
      </c>
      <c r="E641" s="12" t="s">
        <v>785</v>
      </c>
      <c r="F641" s="267" t="s">
        <v>230</v>
      </c>
      <c r="G641" s="361">
        <v>200000</v>
      </c>
      <c r="H641" s="348">
        <v>0.3407</v>
      </c>
      <c r="I641" s="55"/>
      <c r="J641" s="203"/>
      <c r="K641" s="662"/>
      <c r="L641" s="58"/>
      <c r="M641" s="335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</row>
    <row r="642" spans="1:35" ht="12" customHeight="1">
      <c r="A642" s="12" t="s">
        <v>744</v>
      </c>
      <c r="B642" s="12" t="s">
        <v>786</v>
      </c>
      <c r="C642" s="13">
        <v>1</v>
      </c>
      <c r="D642" s="13" t="s">
        <v>2</v>
      </c>
      <c r="E642" s="12" t="s">
        <v>787</v>
      </c>
      <c r="F642" s="267" t="s">
        <v>230</v>
      </c>
      <c r="G642" s="361">
        <v>0</v>
      </c>
      <c r="H642" s="348">
        <v>0.57520000000000004</v>
      </c>
      <c r="I642" s="55" t="s">
        <v>741</v>
      </c>
      <c r="J642" s="203"/>
      <c r="K642" s="662"/>
      <c r="L642" s="58"/>
      <c r="M642" s="335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</row>
    <row r="643" spans="1:35" ht="12" customHeight="1">
      <c r="A643" s="12" t="s">
        <v>744</v>
      </c>
      <c r="B643" s="12" t="s">
        <v>786</v>
      </c>
      <c r="C643" s="13">
        <v>1</v>
      </c>
      <c r="D643" s="13" t="s">
        <v>2</v>
      </c>
      <c r="E643" s="12" t="s">
        <v>787</v>
      </c>
      <c r="F643" s="267" t="s">
        <v>230</v>
      </c>
      <c r="G643" s="361">
        <v>5000</v>
      </c>
      <c r="H643" s="348">
        <v>0.57520000000000004</v>
      </c>
      <c r="I643" s="55"/>
      <c r="J643" s="203"/>
      <c r="K643" s="662"/>
      <c r="L643" s="58"/>
      <c r="M643" s="335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</row>
    <row r="644" spans="1:35" ht="12" customHeight="1">
      <c r="A644" s="12" t="s">
        <v>744</v>
      </c>
      <c r="B644" s="12" t="s">
        <v>786</v>
      </c>
      <c r="C644" s="13">
        <v>1</v>
      </c>
      <c r="D644" s="13" t="s">
        <v>2</v>
      </c>
      <c r="E644" s="12" t="s">
        <v>787</v>
      </c>
      <c r="F644" s="267" t="s">
        <v>230</v>
      </c>
      <c r="G644" s="361">
        <v>10000</v>
      </c>
      <c r="H644" s="348">
        <v>0.55920000000000003</v>
      </c>
      <c r="I644" s="55"/>
      <c r="J644" s="203"/>
      <c r="K644" s="662"/>
      <c r="L644" s="58"/>
      <c r="M644" s="335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</row>
    <row r="645" spans="1:35" ht="12" customHeight="1">
      <c r="A645" s="12" t="s">
        <v>744</v>
      </c>
      <c r="B645" s="12" t="s">
        <v>786</v>
      </c>
      <c r="C645" s="13">
        <v>1</v>
      </c>
      <c r="D645" s="13" t="s">
        <v>2</v>
      </c>
      <c r="E645" s="12" t="s">
        <v>787</v>
      </c>
      <c r="F645" s="267" t="s">
        <v>230</v>
      </c>
      <c r="G645" s="361">
        <v>30000</v>
      </c>
      <c r="H645" s="348">
        <v>0.54849999999999999</v>
      </c>
      <c r="I645" s="55"/>
      <c r="J645" s="203"/>
      <c r="K645" s="662"/>
      <c r="L645" s="58"/>
      <c r="M645" s="335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</row>
    <row r="646" spans="1:35" ht="12" customHeight="1">
      <c r="A646" s="12" t="s">
        <v>744</v>
      </c>
      <c r="B646" s="12" t="s">
        <v>786</v>
      </c>
      <c r="C646" s="13">
        <v>1</v>
      </c>
      <c r="D646" s="13" t="s">
        <v>2</v>
      </c>
      <c r="E646" s="12" t="s">
        <v>787</v>
      </c>
      <c r="F646" s="267" t="s">
        <v>230</v>
      </c>
      <c r="G646" s="361">
        <v>50000</v>
      </c>
      <c r="H646" s="348">
        <v>0.5464</v>
      </c>
      <c r="I646" s="55"/>
      <c r="J646" s="203"/>
      <c r="K646" s="662"/>
      <c r="L646" s="58"/>
      <c r="M646" s="335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</row>
    <row r="647" spans="1:35" ht="12" customHeight="1">
      <c r="A647" s="12" t="s">
        <v>744</v>
      </c>
      <c r="B647" s="12" t="s">
        <v>786</v>
      </c>
      <c r="C647" s="13">
        <v>1</v>
      </c>
      <c r="D647" s="13" t="s">
        <v>2</v>
      </c>
      <c r="E647" s="12" t="s">
        <v>787</v>
      </c>
      <c r="F647" s="267" t="s">
        <v>230</v>
      </c>
      <c r="G647" s="361">
        <v>100000</v>
      </c>
      <c r="H647" s="348">
        <v>0.53879999999999995</v>
      </c>
      <c r="I647" s="55"/>
      <c r="J647" s="203"/>
      <c r="K647" s="662"/>
      <c r="L647" s="58"/>
      <c r="M647" s="335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</row>
    <row r="648" spans="1:35" ht="12" customHeight="1">
      <c r="A648" s="12" t="s">
        <v>744</v>
      </c>
      <c r="B648" s="12" t="s">
        <v>786</v>
      </c>
      <c r="C648" s="13">
        <v>1</v>
      </c>
      <c r="D648" s="13" t="s">
        <v>2</v>
      </c>
      <c r="E648" s="12" t="s">
        <v>787</v>
      </c>
      <c r="F648" s="267" t="s">
        <v>230</v>
      </c>
      <c r="G648" s="361">
        <v>200000</v>
      </c>
      <c r="H648" s="348">
        <v>0.53800000000000003</v>
      </c>
      <c r="I648" s="55"/>
      <c r="J648" s="203"/>
      <c r="K648" s="662"/>
      <c r="L648" s="58"/>
      <c r="M648" s="335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</row>
    <row r="649" spans="1:35" ht="12" customHeight="1">
      <c r="A649" s="12" t="s">
        <v>788</v>
      </c>
      <c r="B649" s="12" t="s">
        <v>789</v>
      </c>
      <c r="C649" s="13">
        <v>1</v>
      </c>
      <c r="D649" s="13" t="s">
        <v>2</v>
      </c>
      <c r="E649" s="12" t="s">
        <v>790</v>
      </c>
      <c r="F649" s="267" t="s">
        <v>230</v>
      </c>
      <c r="G649" s="361">
        <v>0</v>
      </c>
      <c r="H649" s="348">
        <v>0.45979999999999999</v>
      </c>
      <c r="I649" s="55" t="s">
        <v>741</v>
      </c>
      <c r="J649" s="203"/>
      <c r="K649" s="662"/>
      <c r="L649" s="58"/>
      <c r="M649" s="335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</row>
    <row r="650" spans="1:35" ht="12" customHeight="1">
      <c r="A650" s="12" t="s">
        <v>788</v>
      </c>
      <c r="B650" s="12" t="s">
        <v>789</v>
      </c>
      <c r="C650" s="13">
        <v>1</v>
      </c>
      <c r="D650" s="13" t="s">
        <v>2</v>
      </c>
      <c r="E650" s="12" t="s">
        <v>790</v>
      </c>
      <c r="F650" s="267" t="s">
        <v>230</v>
      </c>
      <c r="G650" s="361">
        <v>1000</v>
      </c>
      <c r="H650" s="348">
        <v>0.45979999999999999</v>
      </c>
      <c r="I650" s="55"/>
      <c r="J650" s="203"/>
      <c r="K650" s="662"/>
      <c r="L650" s="58"/>
      <c r="M650" s="335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</row>
    <row r="651" spans="1:35" ht="12" customHeight="1">
      <c r="A651" s="12" t="s">
        <v>788</v>
      </c>
      <c r="B651" s="12" t="s">
        <v>789</v>
      </c>
      <c r="C651" s="13">
        <v>1</v>
      </c>
      <c r="D651" s="13" t="s">
        <v>2</v>
      </c>
      <c r="E651" s="12" t="s">
        <v>790</v>
      </c>
      <c r="F651" s="267" t="s">
        <v>230</v>
      </c>
      <c r="G651" s="361">
        <v>5000</v>
      </c>
      <c r="H651" s="348">
        <v>0.30520000000000003</v>
      </c>
      <c r="I651" s="55"/>
      <c r="J651" s="203"/>
      <c r="K651" s="662"/>
      <c r="L651" s="58"/>
      <c r="M651" s="335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</row>
    <row r="652" spans="1:35" ht="12" customHeight="1">
      <c r="A652" s="12" t="s">
        <v>788</v>
      </c>
      <c r="B652" s="12" t="s">
        <v>789</v>
      </c>
      <c r="C652" s="13">
        <v>1</v>
      </c>
      <c r="D652" s="13" t="s">
        <v>2</v>
      </c>
      <c r="E652" s="12" t="s">
        <v>790</v>
      </c>
      <c r="F652" s="267" t="s">
        <v>230</v>
      </c>
      <c r="G652" s="361">
        <v>10000</v>
      </c>
      <c r="H652" s="348">
        <v>0.28389999999999999</v>
      </c>
      <c r="I652" s="55"/>
      <c r="J652" s="203"/>
      <c r="K652" s="662"/>
      <c r="L652" s="58"/>
      <c r="M652" s="335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</row>
    <row r="653" spans="1:35" ht="12" customHeight="1">
      <c r="A653" s="12" t="s">
        <v>788</v>
      </c>
      <c r="B653" s="12" t="s">
        <v>789</v>
      </c>
      <c r="C653" s="13">
        <v>1</v>
      </c>
      <c r="D653" s="13" t="s">
        <v>2</v>
      </c>
      <c r="E653" s="12" t="s">
        <v>790</v>
      </c>
      <c r="F653" s="267" t="s">
        <v>230</v>
      </c>
      <c r="G653" s="361">
        <v>30000</v>
      </c>
      <c r="H653" s="348">
        <v>0.2697</v>
      </c>
      <c r="I653" s="55"/>
      <c r="J653" s="203"/>
      <c r="K653" s="662"/>
      <c r="L653" s="58"/>
      <c r="M653" s="335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</row>
    <row r="654" spans="1:35" ht="12" customHeight="1">
      <c r="A654" s="12" t="s">
        <v>788</v>
      </c>
      <c r="B654" s="12" t="s">
        <v>789</v>
      </c>
      <c r="C654" s="13">
        <v>1</v>
      </c>
      <c r="D654" s="13" t="s">
        <v>2</v>
      </c>
      <c r="E654" s="12" t="s">
        <v>790</v>
      </c>
      <c r="F654" s="267" t="s">
        <v>230</v>
      </c>
      <c r="G654" s="361">
        <v>50000</v>
      </c>
      <c r="H654" s="348">
        <v>0.26390000000000002</v>
      </c>
      <c r="I654" s="55"/>
      <c r="J654" s="203"/>
      <c r="K654" s="662"/>
      <c r="L654" s="58"/>
      <c r="M654" s="335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</row>
    <row r="655" spans="1:35" ht="12" customHeight="1">
      <c r="A655" s="12" t="s">
        <v>788</v>
      </c>
      <c r="B655" s="12" t="s">
        <v>789</v>
      </c>
      <c r="C655" s="13">
        <v>1</v>
      </c>
      <c r="D655" s="13" t="s">
        <v>2</v>
      </c>
      <c r="E655" s="12" t="s">
        <v>790</v>
      </c>
      <c r="F655" s="267" t="s">
        <v>230</v>
      </c>
      <c r="G655" s="361">
        <v>100000</v>
      </c>
      <c r="H655" s="348">
        <v>0.26169999999999999</v>
      </c>
      <c r="I655" s="55"/>
      <c r="J655" s="203"/>
      <c r="K655" s="662"/>
      <c r="L655" s="58"/>
      <c r="M655" s="335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</row>
    <row r="656" spans="1:35" ht="12" customHeight="1">
      <c r="A656" s="12" t="s">
        <v>788</v>
      </c>
      <c r="B656" s="12" t="s">
        <v>789</v>
      </c>
      <c r="C656" s="13">
        <v>1</v>
      </c>
      <c r="D656" s="13" t="s">
        <v>2</v>
      </c>
      <c r="E656" s="12" t="s">
        <v>790</v>
      </c>
      <c r="F656" s="267" t="s">
        <v>230</v>
      </c>
      <c r="G656" s="361">
        <v>200000</v>
      </c>
      <c r="H656" s="348">
        <v>0.26069999999999999</v>
      </c>
      <c r="I656" s="55"/>
      <c r="J656" s="203"/>
      <c r="K656" s="662"/>
      <c r="L656" s="58"/>
      <c r="M656" s="335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</row>
    <row r="657" spans="1:35" ht="12" customHeight="1">
      <c r="A657" s="12" t="s">
        <v>788</v>
      </c>
      <c r="B657" s="12" t="s">
        <v>791</v>
      </c>
      <c r="C657" s="13">
        <v>1</v>
      </c>
      <c r="D657" s="13" t="s">
        <v>2</v>
      </c>
      <c r="E657" s="12" t="s">
        <v>792</v>
      </c>
      <c r="F657" s="267" t="s">
        <v>230</v>
      </c>
      <c r="G657" s="361">
        <v>0</v>
      </c>
      <c r="H657" s="348">
        <v>0.124</v>
      </c>
      <c r="I657" s="55" t="s">
        <v>741</v>
      </c>
      <c r="J657" s="203"/>
      <c r="K657" s="662"/>
      <c r="L657" s="58"/>
      <c r="M657" s="335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</row>
    <row r="658" spans="1:35" ht="12" customHeight="1">
      <c r="A658" s="12" t="s">
        <v>788</v>
      </c>
      <c r="B658" s="12" t="s">
        <v>791</v>
      </c>
      <c r="C658" s="13">
        <v>1</v>
      </c>
      <c r="D658" s="13" t="s">
        <v>2</v>
      </c>
      <c r="E658" s="12" t="s">
        <v>792</v>
      </c>
      <c r="F658" s="267" t="s">
        <v>230</v>
      </c>
      <c r="G658" s="361">
        <v>5000</v>
      </c>
      <c r="H658" s="348">
        <v>0.124</v>
      </c>
      <c r="I658" s="55"/>
      <c r="J658" s="203"/>
      <c r="K658" s="662"/>
      <c r="L658" s="58"/>
      <c r="M658" s="335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</row>
    <row r="659" spans="1:35" ht="12" customHeight="1">
      <c r="A659" s="12" t="s">
        <v>788</v>
      </c>
      <c r="B659" s="12" t="s">
        <v>791</v>
      </c>
      <c r="C659" s="13">
        <v>1</v>
      </c>
      <c r="D659" s="13" t="s">
        <v>2</v>
      </c>
      <c r="E659" s="12" t="s">
        <v>792</v>
      </c>
      <c r="F659" s="267" t="s">
        <v>230</v>
      </c>
      <c r="G659" s="361">
        <v>10000</v>
      </c>
      <c r="H659" s="348">
        <v>0.1032</v>
      </c>
      <c r="I659" s="55"/>
      <c r="J659" s="203"/>
      <c r="K659" s="662"/>
      <c r="L659" s="58"/>
      <c r="M659" s="335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</row>
    <row r="660" spans="1:35" ht="12" customHeight="1">
      <c r="A660" s="12" t="s">
        <v>788</v>
      </c>
      <c r="B660" s="12" t="s">
        <v>791</v>
      </c>
      <c r="C660" s="13">
        <v>1</v>
      </c>
      <c r="D660" s="13" t="s">
        <v>2</v>
      </c>
      <c r="E660" s="12" t="s">
        <v>792</v>
      </c>
      <c r="F660" s="267" t="s">
        <v>230</v>
      </c>
      <c r="G660" s="361">
        <v>30000</v>
      </c>
      <c r="H660" s="348">
        <v>0.09</v>
      </c>
      <c r="I660" s="55"/>
      <c r="J660" s="203"/>
      <c r="K660" s="662"/>
      <c r="L660" s="58"/>
      <c r="M660" s="335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</row>
    <row r="661" spans="1:35" ht="12" customHeight="1">
      <c r="A661" s="12" t="s">
        <v>788</v>
      </c>
      <c r="B661" s="12" t="s">
        <v>791</v>
      </c>
      <c r="C661" s="13">
        <v>1</v>
      </c>
      <c r="D661" s="13" t="s">
        <v>2</v>
      </c>
      <c r="E661" s="12" t="s">
        <v>792</v>
      </c>
      <c r="F661" s="267" t="s">
        <v>230</v>
      </c>
      <c r="G661" s="361">
        <v>50000</v>
      </c>
      <c r="H661" s="348">
        <v>8.6999999999999994E-2</v>
      </c>
      <c r="I661" s="55"/>
      <c r="J661" s="203"/>
      <c r="K661" s="662"/>
      <c r="L661" s="58"/>
      <c r="M661" s="335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</row>
    <row r="662" spans="1:35" ht="12" customHeight="1">
      <c r="A662" s="12" t="s">
        <v>788</v>
      </c>
      <c r="B662" s="12" t="s">
        <v>791</v>
      </c>
      <c r="C662" s="13">
        <v>1</v>
      </c>
      <c r="D662" s="13" t="s">
        <v>2</v>
      </c>
      <c r="E662" s="12" t="s">
        <v>792</v>
      </c>
      <c r="F662" s="267" t="s">
        <v>230</v>
      </c>
      <c r="G662" s="361">
        <v>100000</v>
      </c>
      <c r="H662" s="348">
        <v>8.5000000000000006E-2</v>
      </c>
      <c r="I662" s="55"/>
      <c r="J662" s="203"/>
      <c r="K662" s="662"/>
      <c r="L662" s="58"/>
      <c r="M662" s="335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</row>
    <row r="663" spans="1:35" ht="12" customHeight="1">
      <c r="A663" s="12" t="s">
        <v>788</v>
      </c>
      <c r="B663" s="12" t="s">
        <v>791</v>
      </c>
      <c r="C663" s="13">
        <v>1</v>
      </c>
      <c r="D663" s="13" t="s">
        <v>2</v>
      </c>
      <c r="E663" s="12" t="s">
        <v>792</v>
      </c>
      <c r="F663" s="267" t="s">
        <v>230</v>
      </c>
      <c r="G663" s="361">
        <v>200000</v>
      </c>
      <c r="H663" s="348">
        <v>8.4000000000000005E-2</v>
      </c>
      <c r="I663" s="55"/>
      <c r="J663" s="203"/>
      <c r="K663" s="662"/>
      <c r="L663" s="58"/>
      <c r="M663" s="335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</row>
    <row r="664" spans="1:35" ht="12" customHeight="1">
      <c r="A664" s="12" t="s">
        <v>719</v>
      </c>
      <c r="B664" s="12" t="s">
        <v>793</v>
      </c>
      <c r="C664" s="13">
        <v>1</v>
      </c>
      <c r="D664" s="13" t="s">
        <v>2</v>
      </c>
      <c r="E664" s="12" t="s">
        <v>794</v>
      </c>
      <c r="F664" s="267" t="s">
        <v>230</v>
      </c>
      <c r="G664" s="361">
        <v>0</v>
      </c>
      <c r="H664" s="348">
        <v>0.124</v>
      </c>
      <c r="I664" s="55" t="s">
        <v>795</v>
      </c>
      <c r="J664" s="203"/>
      <c r="K664" s="662"/>
      <c r="L664" s="58"/>
      <c r="M664" s="335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</row>
    <row r="665" spans="1:35" ht="12" customHeight="1">
      <c r="A665" s="12" t="s">
        <v>719</v>
      </c>
      <c r="B665" s="12" t="s">
        <v>793</v>
      </c>
      <c r="C665" s="13">
        <v>1</v>
      </c>
      <c r="D665" s="13" t="s">
        <v>2</v>
      </c>
      <c r="E665" s="12" t="s">
        <v>794</v>
      </c>
      <c r="F665" s="267" t="s">
        <v>230</v>
      </c>
      <c r="G665" s="361">
        <v>5000</v>
      </c>
      <c r="H665" s="348">
        <v>0.124</v>
      </c>
      <c r="I665" s="55"/>
      <c r="J665" s="203"/>
      <c r="K665" s="662"/>
      <c r="L665" s="58"/>
      <c r="M665" s="335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</row>
    <row r="666" spans="1:35" ht="12" customHeight="1">
      <c r="A666" s="12" t="s">
        <v>719</v>
      </c>
      <c r="B666" s="12" t="s">
        <v>793</v>
      </c>
      <c r="C666" s="13">
        <v>1</v>
      </c>
      <c r="D666" s="13" t="s">
        <v>2</v>
      </c>
      <c r="E666" s="12" t="s">
        <v>794</v>
      </c>
      <c r="F666" s="267" t="s">
        <v>230</v>
      </c>
      <c r="G666" s="361">
        <v>10000</v>
      </c>
      <c r="H666" s="348">
        <v>0.1032</v>
      </c>
      <c r="I666" s="55"/>
      <c r="J666" s="203"/>
      <c r="K666" s="662"/>
      <c r="L666" s="58"/>
      <c r="M666" s="335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</row>
    <row r="667" spans="1:35" ht="12" customHeight="1">
      <c r="A667" s="12" t="s">
        <v>719</v>
      </c>
      <c r="B667" s="12" t="s">
        <v>793</v>
      </c>
      <c r="C667" s="13">
        <v>1</v>
      </c>
      <c r="D667" s="13" t="s">
        <v>2</v>
      </c>
      <c r="E667" s="12" t="s">
        <v>794</v>
      </c>
      <c r="F667" s="267" t="s">
        <v>230</v>
      </c>
      <c r="G667" s="361">
        <v>30000</v>
      </c>
      <c r="H667" s="348">
        <v>0.09</v>
      </c>
      <c r="I667" s="55"/>
      <c r="J667" s="203"/>
      <c r="K667" s="662"/>
      <c r="L667" s="58"/>
      <c r="M667" s="335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</row>
    <row r="668" spans="1:35" ht="12" customHeight="1">
      <c r="A668" s="12" t="s">
        <v>719</v>
      </c>
      <c r="B668" s="12" t="s">
        <v>793</v>
      </c>
      <c r="C668" s="13">
        <v>1</v>
      </c>
      <c r="D668" s="13" t="s">
        <v>2</v>
      </c>
      <c r="E668" s="12" t="s">
        <v>794</v>
      </c>
      <c r="F668" s="267" t="s">
        <v>230</v>
      </c>
      <c r="G668" s="361">
        <v>50000</v>
      </c>
      <c r="H668" s="348">
        <v>8.6999999999999994E-2</v>
      </c>
      <c r="I668" s="55"/>
      <c r="J668" s="203"/>
      <c r="K668" s="662"/>
      <c r="L668" s="58"/>
      <c r="M668" s="335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</row>
    <row r="669" spans="1:35" ht="12" customHeight="1">
      <c r="A669" s="12" t="s">
        <v>719</v>
      </c>
      <c r="B669" s="12" t="s">
        <v>793</v>
      </c>
      <c r="C669" s="13">
        <v>1</v>
      </c>
      <c r="D669" s="13" t="s">
        <v>2</v>
      </c>
      <c r="E669" s="12" t="s">
        <v>794</v>
      </c>
      <c r="F669" s="267" t="s">
        <v>230</v>
      </c>
      <c r="G669" s="361">
        <v>100000</v>
      </c>
      <c r="H669" s="348">
        <v>8.5000000000000006E-2</v>
      </c>
      <c r="I669" s="55"/>
      <c r="J669" s="203"/>
      <c r="K669" s="662"/>
      <c r="L669" s="58"/>
      <c r="M669" s="335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</row>
    <row r="670" spans="1:35" ht="12" customHeight="1">
      <c r="A670" s="12" t="s">
        <v>719</v>
      </c>
      <c r="B670" s="12" t="s">
        <v>793</v>
      </c>
      <c r="C670" s="13">
        <v>1</v>
      </c>
      <c r="D670" s="13" t="s">
        <v>2</v>
      </c>
      <c r="E670" s="12" t="s">
        <v>794</v>
      </c>
      <c r="F670" s="267" t="s">
        <v>230</v>
      </c>
      <c r="G670" s="361">
        <v>200000</v>
      </c>
      <c r="H670" s="348">
        <v>8.4000000000000005E-2</v>
      </c>
      <c r="I670" s="55"/>
      <c r="J670" s="203"/>
      <c r="K670" s="662"/>
      <c r="L670" s="58"/>
      <c r="M670" s="335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</row>
    <row r="671" spans="1:35" ht="12" customHeight="1">
      <c r="A671" s="12" t="s">
        <v>719</v>
      </c>
      <c r="B671" s="12" t="s">
        <v>796</v>
      </c>
      <c r="C671" s="13">
        <v>2.7800000000000002E-2</v>
      </c>
      <c r="D671" s="13" t="s">
        <v>2</v>
      </c>
      <c r="E671" s="12" t="s">
        <v>797</v>
      </c>
      <c r="F671" s="267" t="s">
        <v>243</v>
      </c>
      <c r="G671" s="361">
        <v>0</v>
      </c>
      <c r="H671" s="348">
        <v>0.45879999999999999</v>
      </c>
      <c r="I671" s="663">
        <v>42730</v>
      </c>
      <c r="J671" s="203"/>
      <c r="K671" s="662"/>
      <c r="L671" s="58"/>
      <c r="M671" s="335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</row>
    <row r="672" spans="1:35" ht="12" customHeight="1">
      <c r="A672" s="12" t="s">
        <v>798</v>
      </c>
      <c r="B672" s="12" t="s">
        <v>23</v>
      </c>
      <c r="C672" s="13">
        <v>1</v>
      </c>
      <c r="D672" s="13" t="s">
        <v>2</v>
      </c>
      <c r="E672" s="12" t="s">
        <v>799</v>
      </c>
      <c r="F672" s="267" t="s">
        <v>525</v>
      </c>
      <c r="G672" s="361">
        <v>0</v>
      </c>
      <c r="H672" s="348">
        <v>1.8017999999999999E-2</v>
      </c>
      <c r="I672" s="544" t="s">
        <v>964</v>
      </c>
      <c r="J672" s="203"/>
      <c r="K672" s="662"/>
      <c r="L672" s="58"/>
      <c r="M672" s="203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</row>
    <row r="673" spans="1:35" ht="12" customHeight="1">
      <c r="A673" s="12" t="s">
        <v>798</v>
      </c>
      <c r="B673" s="12" t="s">
        <v>23</v>
      </c>
      <c r="C673" s="13">
        <v>1</v>
      </c>
      <c r="D673" s="13" t="s">
        <v>2</v>
      </c>
      <c r="E673" s="12" t="s">
        <v>799</v>
      </c>
      <c r="F673" s="267" t="s">
        <v>525</v>
      </c>
      <c r="G673" s="361">
        <v>10000</v>
      </c>
      <c r="H673" s="348">
        <v>1.8017999999999999E-2</v>
      </c>
      <c r="I673" s="544" t="s">
        <v>964</v>
      </c>
      <c r="J673" s="203"/>
      <c r="K673" s="662"/>
      <c r="L673" s="58"/>
      <c r="M673" s="203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</row>
    <row r="674" spans="1:35" s="447" customFormat="1" ht="12" customHeight="1">
      <c r="A674" s="12" t="s">
        <v>836</v>
      </c>
      <c r="B674" s="12" t="s">
        <v>804</v>
      </c>
      <c r="C674" s="13">
        <v>1</v>
      </c>
      <c r="D674" s="13" t="s">
        <v>837</v>
      </c>
      <c r="E674" s="12" t="s">
        <v>838</v>
      </c>
      <c r="F674" s="267" t="s">
        <v>839</v>
      </c>
      <c r="G674" s="361">
        <v>0</v>
      </c>
      <c r="H674" s="348">
        <v>3.6620999999999997</v>
      </c>
      <c r="I674" s="544" t="s">
        <v>964</v>
      </c>
      <c r="J674" s="203"/>
      <c r="K674" s="662"/>
      <c r="L674" s="58"/>
      <c r="M674" s="203"/>
      <c r="N674" s="58"/>
      <c r="O674" s="58"/>
      <c r="P674" s="58"/>
      <c r="Q674" s="446"/>
      <c r="R674" s="446"/>
      <c r="S674" s="446"/>
      <c r="T674" s="446"/>
      <c r="U674" s="446"/>
      <c r="V674" s="446"/>
      <c r="W674" s="446"/>
      <c r="X674" s="446"/>
      <c r="Y674" s="446"/>
      <c r="Z674" s="446"/>
      <c r="AA674" s="446"/>
      <c r="AB674" s="446"/>
      <c r="AC674" s="446"/>
      <c r="AD674" s="446"/>
      <c r="AE674" s="446"/>
      <c r="AF674" s="446"/>
      <c r="AG674" s="446"/>
      <c r="AH674" s="446"/>
      <c r="AI674" s="446"/>
    </row>
    <row r="675" spans="1:35" s="447" customFormat="1" ht="12" customHeight="1">
      <c r="A675" s="12" t="s">
        <v>836</v>
      </c>
      <c r="B675" s="12" t="s">
        <v>804</v>
      </c>
      <c r="C675" s="13">
        <v>1</v>
      </c>
      <c r="D675" s="13" t="s">
        <v>837</v>
      </c>
      <c r="E675" s="12" t="s">
        <v>838</v>
      </c>
      <c r="F675" s="267" t="s">
        <v>839</v>
      </c>
      <c r="G675" s="361">
        <v>3000</v>
      </c>
      <c r="H675" s="348">
        <v>3.6620999999999997</v>
      </c>
      <c r="I675" s="544" t="s">
        <v>964</v>
      </c>
      <c r="J675" s="203"/>
      <c r="K675" s="665"/>
      <c r="L675" s="58"/>
      <c r="M675" s="203"/>
      <c r="N675" s="58"/>
      <c r="O675" s="58"/>
      <c r="P675" s="58"/>
      <c r="Q675" s="446"/>
      <c r="R675" s="446"/>
      <c r="S675" s="446"/>
      <c r="T675" s="446"/>
      <c r="U675" s="446"/>
      <c r="V675" s="446"/>
      <c r="W675" s="446"/>
      <c r="X675" s="446"/>
      <c r="Y675" s="446"/>
      <c r="Z675" s="446"/>
      <c r="AA675" s="446"/>
      <c r="AB675" s="446"/>
      <c r="AC675" s="446"/>
      <c r="AD675" s="446"/>
      <c r="AE675" s="446"/>
      <c r="AF675" s="446"/>
      <c r="AG675" s="446"/>
      <c r="AH675" s="446"/>
      <c r="AI675" s="446"/>
    </row>
    <row r="676" spans="1:35" s="447" customFormat="1" ht="12" customHeight="1">
      <c r="A676" s="12" t="s">
        <v>836</v>
      </c>
      <c r="B676" s="12" t="s">
        <v>804</v>
      </c>
      <c r="C676" s="13">
        <v>1</v>
      </c>
      <c r="D676" s="13" t="s">
        <v>837</v>
      </c>
      <c r="E676" s="12" t="s">
        <v>838</v>
      </c>
      <c r="F676" s="267" t="s">
        <v>839</v>
      </c>
      <c r="G676" s="361">
        <v>5000</v>
      </c>
      <c r="H676" s="348">
        <v>2.4452999999999996</v>
      </c>
      <c r="I676" s="544" t="s">
        <v>964</v>
      </c>
      <c r="J676" s="203"/>
      <c r="K676" s="665"/>
      <c r="L676" s="58"/>
      <c r="M676" s="203"/>
      <c r="N676" s="58"/>
      <c r="O676" s="58"/>
      <c r="P676" s="58"/>
      <c r="Q676" s="446"/>
      <c r="R676" s="446"/>
      <c r="S676" s="446"/>
      <c r="T676" s="446"/>
      <c r="U676" s="446"/>
      <c r="V676" s="446"/>
      <c r="W676" s="446"/>
      <c r="X676" s="446"/>
      <c r="Y676" s="446"/>
      <c r="Z676" s="446"/>
      <c r="AA676" s="446"/>
      <c r="AB676" s="446"/>
      <c r="AC676" s="446"/>
      <c r="AD676" s="446"/>
      <c r="AE676" s="446"/>
      <c r="AF676" s="446"/>
      <c r="AG676" s="446"/>
      <c r="AH676" s="446"/>
      <c r="AI676" s="446"/>
    </row>
    <row r="677" spans="1:35" s="447" customFormat="1" ht="12" customHeight="1">
      <c r="A677" s="12" t="s">
        <v>836</v>
      </c>
      <c r="B677" s="12" t="s">
        <v>804</v>
      </c>
      <c r="C677" s="13">
        <v>1</v>
      </c>
      <c r="D677" s="13" t="s">
        <v>837</v>
      </c>
      <c r="E677" s="12" t="s">
        <v>838</v>
      </c>
      <c r="F677" s="267" t="s">
        <v>839</v>
      </c>
      <c r="G677" s="361">
        <v>10000</v>
      </c>
      <c r="H677" s="348">
        <v>1.6379999999999999</v>
      </c>
      <c r="I677" s="544" t="s">
        <v>964</v>
      </c>
      <c r="J677" s="203"/>
      <c r="K677" s="665"/>
      <c r="L677" s="58"/>
      <c r="M677" s="203"/>
      <c r="N677" s="58"/>
      <c r="O677" s="58"/>
      <c r="P677" s="58"/>
      <c r="Q677" s="446"/>
      <c r="R677" s="446"/>
      <c r="S677" s="446"/>
      <c r="T677" s="446"/>
      <c r="U677" s="446"/>
      <c r="V677" s="446"/>
      <c r="W677" s="446"/>
      <c r="X677" s="446"/>
      <c r="Y677" s="446"/>
      <c r="Z677" s="446"/>
      <c r="AA677" s="446"/>
      <c r="AB677" s="446"/>
      <c r="AC677" s="446"/>
      <c r="AD677" s="446"/>
      <c r="AE677" s="446"/>
      <c r="AF677" s="446"/>
      <c r="AG677" s="446"/>
      <c r="AH677" s="446"/>
      <c r="AI677" s="446"/>
    </row>
    <row r="678" spans="1:35" s="447" customFormat="1" ht="12" customHeight="1">
      <c r="A678" s="12" t="s">
        <v>836</v>
      </c>
      <c r="B678" s="12" t="s">
        <v>804</v>
      </c>
      <c r="C678" s="13">
        <v>1</v>
      </c>
      <c r="D678" s="13" t="s">
        <v>837</v>
      </c>
      <c r="E678" s="12" t="s">
        <v>838</v>
      </c>
      <c r="F678" s="267" t="s">
        <v>839</v>
      </c>
      <c r="G678" s="361">
        <v>20000</v>
      </c>
      <c r="H678" s="348">
        <v>1.2402</v>
      </c>
      <c r="I678" s="544" t="s">
        <v>964</v>
      </c>
      <c r="J678" s="203"/>
      <c r="K678" s="665"/>
      <c r="L678" s="58"/>
      <c r="M678" s="203"/>
      <c r="N678" s="58"/>
      <c r="O678" s="58"/>
      <c r="P678" s="58"/>
      <c r="Q678" s="446"/>
      <c r="R678" s="446"/>
      <c r="S678" s="446"/>
      <c r="T678" s="446"/>
      <c r="U678" s="446"/>
      <c r="V678" s="446"/>
      <c r="W678" s="446"/>
      <c r="X678" s="446"/>
      <c r="Y678" s="446"/>
      <c r="Z678" s="446"/>
      <c r="AA678" s="446"/>
      <c r="AB678" s="446"/>
      <c r="AC678" s="446"/>
      <c r="AD678" s="446"/>
      <c r="AE678" s="446"/>
      <c r="AF678" s="446"/>
      <c r="AG678" s="446"/>
      <c r="AH678" s="446"/>
      <c r="AI678" s="446"/>
    </row>
    <row r="679" spans="1:35" s="447" customFormat="1" ht="12" customHeight="1">
      <c r="A679" s="12" t="s">
        <v>836</v>
      </c>
      <c r="B679" s="12" t="s">
        <v>804</v>
      </c>
      <c r="C679" s="13">
        <v>1</v>
      </c>
      <c r="D679" s="13" t="s">
        <v>837</v>
      </c>
      <c r="E679" s="12" t="s">
        <v>838</v>
      </c>
      <c r="F679" s="267" t="s">
        <v>839</v>
      </c>
      <c r="G679" s="361">
        <v>30000</v>
      </c>
      <c r="H679" s="348">
        <v>1.1114999999999999</v>
      </c>
      <c r="I679" s="544" t="s">
        <v>964</v>
      </c>
      <c r="J679" s="203"/>
      <c r="K679" s="665"/>
      <c r="L679" s="58"/>
      <c r="M679" s="203"/>
      <c r="N679" s="58"/>
      <c r="O679" s="58"/>
      <c r="P679" s="58"/>
      <c r="Q679" s="446"/>
      <c r="R679" s="446"/>
      <c r="S679" s="446"/>
      <c r="T679" s="446"/>
      <c r="U679" s="446"/>
      <c r="V679" s="446"/>
      <c r="W679" s="446"/>
      <c r="X679" s="446"/>
      <c r="Y679" s="446"/>
      <c r="Z679" s="446"/>
      <c r="AA679" s="446"/>
      <c r="AB679" s="446"/>
      <c r="AC679" s="446"/>
      <c r="AD679" s="446"/>
      <c r="AE679" s="446"/>
      <c r="AF679" s="446"/>
      <c r="AG679" s="446"/>
      <c r="AH679" s="446"/>
      <c r="AI679" s="446"/>
    </row>
    <row r="680" spans="1:35" s="447" customFormat="1" ht="12" customHeight="1">
      <c r="A680" s="12" t="s">
        <v>836</v>
      </c>
      <c r="B680" s="12" t="s">
        <v>804</v>
      </c>
      <c r="C680" s="13">
        <v>1</v>
      </c>
      <c r="D680" s="13" t="s">
        <v>837</v>
      </c>
      <c r="E680" s="12" t="s">
        <v>838</v>
      </c>
      <c r="F680" s="267" t="s">
        <v>839</v>
      </c>
      <c r="G680" s="361">
        <v>50000</v>
      </c>
      <c r="H680" s="348">
        <v>0.97109999999999985</v>
      </c>
      <c r="I680" s="544" t="s">
        <v>964</v>
      </c>
      <c r="J680" s="203"/>
      <c r="K680" s="665"/>
      <c r="L680" s="58"/>
      <c r="M680" s="203"/>
      <c r="N680" s="58"/>
      <c r="O680" s="58"/>
      <c r="P680" s="58"/>
      <c r="Q680" s="446"/>
      <c r="R680" s="446"/>
      <c r="S680" s="446"/>
      <c r="T680" s="446"/>
      <c r="U680" s="446"/>
      <c r="V680" s="446"/>
      <c r="W680" s="446"/>
      <c r="X680" s="446"/>
      <c r="Y680" s="446"/>
      <c r="Z680" s="446"/>
      <c r="AA680" s="446"/>
      <c r="AB680" s="446"/>
      <c r="AC680" s="446"/>
      <c r="AD680" s="446"/>
      <c r="AE680" s="446"/>
      <c r="AF680" s="446"/>
      <c r="AG680" s="446"/>
      <c r="AH680" s="446"/>
      <c r="AI680" s="446"/>
    </row>
    <row r="681" spans="1:35" s="447" customFormat="1" ht="12" customHeight="1">
      <c r="A681" s="12" t="s">
        <v>836</v>
      </c>
      <c r="B681" s="12" t="s">
        <v>804</v>
      </c>
      <c r="C681" s="13">
        <v>1</v>
      </c>
      <c r="D681" s="13" t="s">
        <v>837</v>
      </c>
      <c r="E681" s="12" t="s">
        <v>838</v>
      </c>
      <c r="F681" s="267" t="s">
        <v>839</v>
      </c>
      <c r="G681" s="361">
        <v>100000</v>
      </c>
      <c r="H681" s="348">
        <v>0.93599999999999994</v>
      </c>
      <c r="I681" s="544" t="s">
        <v>964</v>
      </c>
      <c r="J681" s="203"/>
      <c r="K681" s="665"/>
      <c r="L681" s="58"/>
      <c r="M681" s="203"/>
      <c r="N681" s="58"/>
      <c r="O681" s="58"/>
      <c r="P681" s="58"/>
      <c r="Q681" s="446"/>
      <c r="R681" s="446"/>
      <c r="S681" s="446"/>
      <c r="T681" s="446"/>
      <c r="U681" s="446"/>
      <c r="V681" s="446"/>
      <c r="W681" s="446"/>
      <c r="X681" s="446"/>
      <c r="Y681" s="446"/>
      <c r="Z681" s="446"/>
      <c r="AA681" s="446"/>
      <c r="AB681" s="446"/>
      <c r="AC681" s="446"/>
      <c r="AD681" s="446"/>
      <c r="AE681" s="446"/>
      <c r="AF681" s="446"/>
      <c r="AG681" s="446"/>
      <c r="AH681" s="446"/>
      <c r="AI681" s="446"/>
    </row>
    <row r="682" spans="1:35" s="447" customFormat="1" ht="12" customHeight="1">
      <c r="A682" s="12" t="s">
        <v>840</v>
      </c>
      <c r="B682" s="12" t="s">
        <v>805</v>
      </c>
      <c r="C682" s="13">
        <v>1</v>
      </c>
      <c r="D682" s="13" t="s">
        <v>837</v>
      </c>
      <c r="E682" s="12" t="s">
        <v>841</v>
      </c>
      <c r="F682" s="267" t="s">
        <v>839</v>
      </c>
      <c r="G682" s="361">
        <v>0</v>
      </c>
      <c r="H682" s="348">
        <v>6.1892999999999994</v>
      </c>
      <c r="I682" s="544" t="s">
        <v>964</v>
      </c>
      <c r="J682" s="203"/>
      <c r="K682" s="662"/>
      <c r="L682" s="58"/>
      <c r="M682" s="203"/>
      <c r="N682" s="58"/>
      <c r="O682" s="58"/>
      <c r="P682" s="58"/>
      <c r="Q682" s="446"/>
      <c r="R682" s="446"/>
      <c r="S682" s="446"/>
      <c r="T682" s="446"/>
      <c r="U682" s="446"/>
      <c r="V682" s="446"/>
      <c r="W682" s="446"/>
      <c r="X682" s="446"/>
      <c r="Y682" s="446"/>
      <c r="Z682" s="446"/>
      <c r="AA682" s="446"/>
      <c r="AB682" s="446"/>
      <c r="AC682" s="446"/>
      <c r="AD682" s="446"/>
      <c r="AE682" s="446"/>
      <c r="AF682" s="446"/>
      <c r="AG682" s="446"/>
      <c r="AH682" s="446"/>
      <c r="AI682" s="446"/>
    </row>
    <row r="683" spans="1:35" s="447" customFormat="1" ht="12" customHeight="1">
      <c r="A683" s="12" t="s">
        <v>840</v>
      </c>
      <c r="B683" s="12" t="s">
        <v>805</v>
      </c>
      <c r="C683" s="13">
        <v>1</v>
      </c>
      <c r="D683" s="13" t="s">
        <v>837</v>
      </c>
      <c r="E683" s="12" t="s">
        <v>841</v>
      </c>
      <c r="F683" s="267" t="s">
        <v>839</v>
      </c>
      <c r="G683" s="361">
        <v>3000</v>
      </c>
      <c r="H683" s="348">
        <v>6.1892999999999994</v>
      </c>
      <c r="I683" s="544" t="s">
        <v>964</v>
      </c>
      <c r="J683" s="203"/>
      <c r="K683" s="665"/>
      <c r="L683" s="58"/>
      <c r="M683" s="203"/>
      <c r="N683" s="58"/>
      <c r="O683" s="58"/>
      <c r="P683" s="58"/>
      <c r="Q683" s="446"/>
      <c r="R683" s="446"/>
      <c r="S683" s="446"/>
      <c r="T683" s="446"/>
      <c r="U683" s="446"/>
      <c r="V683" s="446"/>
      <c r="W683" s="446"/>
      <c r="X683" s="446"/>
      <c r="Y683" s="446"/>
      <c r="Z683" s="446"/>
      <c r="AA683" s="446"/>
      <c r="AB683" s="446"/>
      <c r="AC683" s="446"/>
      <c r="AD683" s="446"/>
      <c r="AE683" s="446"/>
      <c r="AF683" s="446"/>
      <c r="AG683" s="446"/>
      <c r="AH683" s="446"/>
      <c r="AI683" s="446"/>
    </row>
    <row r="684" spans="1:35" s="447" customFormat="1" ht="12" customHeight="1">
      <c r="A684" s="12" t="s">
        <v>840</v>
      </c>
      <c r="B684" s="12" t="s">
        <v>805</v>
      </c>
      <c r="C684" s="13">
        <v>1</v>
      </c>
      <c r="D684" s="13" t="s">
        <v>837</v>
      </c>
      <c r="E684" s="12" t="s">
        <v>841</v>
      </c>
      <c r="F684" s="267" t="s">
        <v>839</v>
      </c>
      <c r="G684" s="361">
        <v>5000</v>
      </c>
      <c r="H684" s="348">
        <v>4.8905999999999992</v>
      </c>
      <c r="I684" s="544" t="s">
        <v>964</v>
      </c>
      <c r="J684" s="203"/>
      <c r="K684" s="665"/>
      <c r="L684" s="58"/>
      <c r="M684" s="203"/>
      <c r="N684" s="58"/>
      <c r="O684" s="58"/>
      <c r="P684" s="58"/>
      <c r="Q684" s="446"/>
      <c r="R684" s="446"/>
      <c r="S684" s="446"/>
      <c r="T684" s="446"/>
      <c r="U684" s="446"/>
      <c r="V684" s="446"/>
      <c r="W684" s="446"/>
      <c r="X684" s="446"/>
      <c r="Y684" s="446"/>
      <c r="Z684" s="446"/>
      <c r="AA684" s="446"/>
      <c r="AB684" s="446"/>
      <c r="AC684" s="446"/>
      <c r="AD684" s="446"/>
      <c r="AE684" s="446"/>
      <c r="AF684" s="446"/>
      <c r="AG684" s="446"/>
      <c r="AH684" s="446"/>
      <c r="AI684" s="446"/>
    </row>
    <row r="685" spans="1:35" s="447" customFormat="1" ht="12" customHeight="1">
      <c r="A685" s="12" t="s">
        <v>840</v>
      </c>
      <c r="B685" s="12" t="s">
        <v>805</v>
      </c>
      <c r="C685" s="13">
        <v>1</v>
      </c>
      <c r="D685" s="13" t="s">
        <v>837</v>
      </c>
      <c r="E685" s="12" t="s">
        <v>841</v>
      </c>
      <c r="F685" s="267" t="s">
        <v>839</v>
      </c>
      <c r="G685" s="361">
        <v>10000</v>
      </c>
      <c r="H685" s="348">
        <v>3.9194999999999998</v>
      </c>
      <c r="I685" s="544" t="s">
        <v>964</v>
      </c>
      <c r="J685" s="203"/>
      <c r="K685" s="665"/>
      <c r="L685" s="58"/>
      <c r="M685" s="203"/>
      <c r="N685" s="58"/>
      <c r="O685" s="58"/>
      <c r="P685" s="58"/>
      <c r="Q685" s="446"/>
      <c r="R685" s="446"/>
      <c r="S685" s="446"/>
      <c r="T685" s="446"/>
      <c r="U685" s="446"/>
      <c r="V685" s="446"/>
      <c r="W685" s="446"/>
      <c r="X685" s="446"/>
      <c r="Y685" s="446"/>
      <c r="Z685" s="446"/>
      <c r="AA685" s="446"/>
      <c r="AB685" s="446"/>
      <c r="AC685" s="446"/>
      <c r="AD685" s="446"/>
      <c r="AE685" s="446"/>
      <c r="AF685" s="446"/>
      <c r="AG685" s="446"/>
      <c r="AH685" s="446"/>
      <c r="AI685" s="446"/>
    </row>
    <row r="686" spans="1:35" s="447" customFormat="1" ht="12" customHeight="1">
      <c r="A686" s="12" t="s">
        <v>840</v>
      </c>
      <c r="B686" s="12" t="s">
        <v>805</v>
      </c>
      <c r="C686" s="13">
        <v>1</v>
      </c>
      <c r="D686" s="13" t="s">
        <v>837</v>
      </c>
      <c r="E686" s="12" t="s">
        <v>841</v>
      </c>
      <c r="F686" s="267" t="s">
        <v>839</v>
      </c>
      <c r="G686" s="361">
        <v>20000</v>
      </c>
      <c r="H686" s="348">
        <v>3.5684999999999998</v>
      </c>
      <c r="I686" s="544" t="s">
        <v>964</v>
      </c>
      <c r="J686" s="203"/>
      <c r="K686" s="665"/>
      <c r="L686" s="58"/>
      <c r="M686" s="203"/>
      <c r="N686" s="58"/>
      <c r="O686" s="58"/>
      <c r="P686" s="58"/>
      <c r="Q686" s="446"/>
      <c r="R686" s="446"/>
      <c r="S686" s="446"/>
      <c r="T686" s="446"/>
      <c r="U686" s="446"/>
      <c r="V686" s="446"/>
      <c r="W686" s="446"/>
      <c r="X686" s="446"/>
      <c r="Y686" s="446"/>
      <c r="Z686" s="446"/>
      <c r="AA686" s="446"/>
      <c r="AB686" s="446"/>
      <c r="AC686" s="446"/>
      <c r="AD686" s="446"/>
      <c r="AE686" s="446"/>
      <c r="AF686" s="446"/>
      <c r="AG686" s="446"/>
      <c r="AH686" s="446"/>
      <c r="AI686" s="446"/>
    </row>
    <row r="687" spans="1:35" s="447" customFormat="1" ht="12" customHeight="1">
      <c r="A687" s="12" t="s">
        <v>840</v>
      </c>
      <c r="B687" s="12" t="s">
        <v>805</v>
      </c>
      <c r="C687" s="13">
        <v>1</v>
      </c>
      <c r="D687" s="13" t="s">
        <v>837</v>
      </c>
      <c r="E687" s="12" t="s">
        <v>841</v>
      </c>
      <c r="F687" s="267" t="s">
        <v>839</v>
      </c>
      <c r="G687" s="361">
        <v>30000</v>
      </c>
      <c r="H687" s="348">
        <v>3.5333999999999999</v>
      </c>
      <c r="I687" s="544" t="s">
        <v>964</v>
      </c>
      <c r="J687" s="203"/>
      <c r="K687" s="665"/>
      <c r="L687" s="58"/>
      <c r="M687" s="203"/>
      <c r="N687" s="58"/>
      <c r="O687" s="58"/>
      <c r="P687" s="58"/>
      <c r="Q687" s="446"/>
      <c r="R687" s="446"/>
      <c r="S687" s="446"/>
      <c r="T687" s="446"/>
      <c r="U687" s="446"/>
      <c r="V687" s="446"/>
      <c r="W687" s="446"/>
      <c r="X687" s="446"/>
      <c r="Y687" s="446"/>
      <c r="Z687" s="446"/>
      <c r="AA687" s="446"/>
      <c r="AB687" s="446"/>
      <c r="AC687" s="446"/>
      <c r="AD687" s="446"/>
      <c r="AE687" s="446"/>
      <c r="AF687" s="446"/>
      <c r="AG687" s="446"/>
      <c r="AH687" s="446"/>
      <c r="AI687" s="446"/>
    </row>
    <row r="688" spans="1:35" s="447" customFormat="1" ht="12" customHeight="1">
      <c r="A688" s="12" t="s">
        <v>840</v>
      </c>
      <c r="B688" s="12" t="s">
        <v>805</v>
      </c>
      <c r="C688" s="13">
        <v>1</v>
      </c>
      <c r="D688" s="13" t="s">
        <v>837</v>
      </c>
      <c r="E688" s="12" t="s">
        <v>841</v>
      </c>
      <c r="F688" s="267" t="s">
        <v>839</v>
      </c>
      <c r="G688" s="361">
        <v>50000</v>
      </c>
      <c r="H688" s="348">
        <v>3.4397999999999995</v>
      </c>
      <c r="I688" s="544" t="s">
        <v>964</v>
      </c>
      <c r="J688" s="203"/>
      <c r="K688" s="665"/>
      <c r="L688" s="58"/>
      <c r="M688" s="203"/>
      <c r="N688" s="58"/>
      <c r="O688" s="58"/>
      <c r="P688" s="58"/>
      <c r="Q688" s="446"/>
      <c r="R688" s="446"/>
      <c r="S688" s="446"/>
      <c r="T688" s="446"/>
      <c r="U688" s="446"/>
      <c r="V688" s="446"/>
      <c r="W688" s="446"/>
      <c r="X688" s="446"/>
      <c r="Y688" s="446"/>
      <c r="Z688" s="446"/>
      <c r="AA688" s="446"/>
      <c r="AB688" s="446"/>
      <c r="AC688" s="446"/>
      <c r="AD688" s="446"/>
      <c r="AE688" s="446"/>
      <c r="AF688" s="446"/>
      <c r="AG688" s="446"/>
      <c r="AH688" s="446"/>
      <c r="AI688" s="446"/>
    </row>
    <row r="689" spans="1:35" s="447" customFormat="1" ht="12" customHeight="1">
      <c r="A689" s="12" t="s">
        <v>840</v>
      </c>
      <c r="B689" s="12" t="s">
        <v>805</v>
      </c>
      <c r="C689" s="13">
        <v>1</v>
      </c>
      <c r="D689" s="13" t="s">
        <v>837</v>
      </c>
      <c r="E689" s="12" t="s">
        <v>841</v>
      </c>
      <c r="F689" s="267" t="s">
        <v>839</v>
      </c>
      <c r="G689" s="361">
        <v>100000</v>
      </c>
      <c r="H689" s="348">
        <v>3.4163999999999999</v>
      </c>
      <c r="I689" s="544" t="s">
        <v>964</v>
      </c>
      <c r="J689" s="203"/>
      <c r="K689" s="665"/>
      <c r="L689" s="58"/>
      <c r="M689" s="203"/>
      <c r="N689" s="58"/>
      <c r="O689" s="58"/>
      <c r="P689" s="58"/>
      <c r="Q689" s="446"/>
      <c r="R689" s="446"/>
      <c r="S689" s="446"/>
      <c r="T689" s="446"/>
      <c r="U689" s="446"/>
      <c r="V689" s="446"/>
      <c r="W689" s="446"/>
      <c r="X689" s="446"/>
      <c r="Y689" s="446"/>
      <c r="Z689" s="446"/>
      <c r="AA689" s="446"/>
      <c r="AB689" s="446"/>
      <c r="AC689" s="446"/>
      <c r="AD689" s="446"/>
      <c r="AE689" s="446"/>
      <c r="AF689" s="446"/>
      <c r="AG689" s="446"/>
      <c r="AH689" s="446"/>
      <c r="AI689" s="446"/>
    </row>
    <row r="690" spans="1:35" s="447" customFormat="1" ht="12" customHeight="1">
      <c r="A690" s="12" t="s">
        <v>840</v>
      </c>
      <c r="B690" s="12" t="s">
        <v>805</v>
      </c>
      <c r="C690" s="13">
        <v>1</v>
      </c>
      <c r="D690" s="13" t="s">
        <v>837</v>
      </c>
      <c r="E690" s="12" t="s">
        <v>841</v>
      </c>
      <c r="F690" s="267" t="s">
        <v>839</v>
      </c>
      <c r="G690" s="361">
        <v>200000</v>
      </c>
      <c r="H690" s="348">
        <v>3.3929999999999998</v>
      </c>
      <c r="I690" s="544" t="s">
        <v>964</v>
      </c>
      <c r="J690" s="203"/>
      <c r="K690" s="665"/>
      <c r="L690" s="58"/>
      <c r="M690" s="203"/>
      <c r="N690" s="58"/>
      <c r="O690" s="58"/>
      <c r="P690" s="58"/>
      <c r="Q690" s="446"/>
      <c r="R690" s="446"/>
      <c r="S690" s="446"/>
      <c r="T690" s="446"/>
      <c r="U690" s="446"/>
      <c r="V690" s="446"/>
      <c r="W690" s="446"/>
      <c r="X690" s="446"/>
      <c r="Y690" s="446"/>
      <c r="Z690" s="446"/>
      <c r="AA690" s="446"/>
      <c r="AB690" s="446"/>
      <c r="AC690" s="446"/>
      <c r="AD690" s="446"/>
      <c r="AE690" s="446"/>
      <c r="AF690" s="446"/>
      <c r="AG690" s="446"/>
      <c r="AH690" s="446"/>
      <c r="AI690" s="446"/>
    </row>
    <row r="691" spans="1:35" s="447" customFormat="1" ht="12" customHeight="1">
      <c r="A691" s="12" t="s">
        <v>842</v>
      </c>
      <c r="B691" s="12" t="s">
        <v>806</v>
      </c>
      <c r="C691" s="13">
        <v>1</v>
      </c>
      <c r="D691" s="13" t="s">
        <v>837</v>
      </c>
      <c r="E691" s="12" t="s">
        <v>843</v>
      </c>
      <c r="F691" s="267" t="s">
        <v>839</v>
      </c>
      <c r="G691" s="361">
        <v>0</v>
      </c>
      <c r="H691" s="348">
        <v>6.3062999999999994</v>
      </c>
      <c r="I691" s="544" t="s">
        <v>964</v>
      </c>
      <c r="J691" s="203"/>
      <c r="K691" s="662"/>
      <c r="L691" s="58"/>
      <c r="M691" s="203"/>
      <c r="N691" s="58"/>
      <c r="O691" s="58"/>
      <c r="P691" s="58"/>
      <c r="Q691" s="446"/>
      <c r="R691" s="446"/>
      <c r="S691" s="446"/>
      <c r="T691" s="446"/>
      <c r="U691" s="446"/>
      <c r="V691" s="446"/>
      <c r="W691" s="446"/>
      <c r="X691" s="446"/>
      <c r="Y691" s="446"/>
      <c r="Z691" s="446"/>
      <c r="AA691" s="446"/>
      <c r="AB691" s="446"/>
      <c r="AC691" s="446"/>
      <c r="AD691" s="446"/>
      <c r="AE691" s="446"/>
      <c r="AF691" s="446"/>
      <c r="AG691" s="446"/>
      <c r="AH691" s="446"/>
      <c r="AI691" s="446"/>
    </row>
    <row r="692" spans="1:35" s="447" customFormat="1" ht="12" customHeight="1">
      <c r="A692" s="12" t="s">
        <v>842</v>
      </c>
      <c r="B692" s="12" t="s">
        <v>806</v>
      </c>
      <c r="C692" s="13">
        <v>1</v>
      </c>
      <c r="D692" s="13" t="s">
        <v>837</v>
      </c>
      <c r="E692" s="12" t="s">
        <v>843</v>
      </c>
      <c r="F692" s="267" t="s">
        <v>839</v>
      </c>
      <c r="G692" s="361">
        <v>3000</v>
      </c>
      <c r="H692" s="348">
        <v>6.3062999999999994</v>
      </c>
      <c r="I692" s="544" t="s">
        <v>964</v>
      </c>
      <c r="J692" s="203"/>
      <c r="K692" s="665"/>
      <c r="L692" s="58"/>
      <c r="M692" s="203"/>
      <c r="N692" s="58"/>
      <c r="O692" s="58"/>
      <c r="P692" s="58"/>
      <c r="Q692" s="446"/>
      <c r="R692" s="446"/>
      <c r="S692" s="446"/>
      <c r="T692" s="446"/>
      <c r="U692" s="446"/>
      <c r="V692" s="446"/>
      <c r="W692" s="446"/>
      <c r="X692" s="446"/>
      <c r="Y692" s="446"/>
      <c r="Z692" s="446"/>
      <c r="AA692" s="446"/>
      <c r="AB692" s="446"/>
      <c r="AC692" s="446"/>
      <c r="AD692" s="446"/>
      <c r="AE692" s="446"/>
      <c r="AF692" s="446"/>
      <c r="AG692" s="446"/>
      <c r="AH692" s="446"/>
      <c r="AI692" s="446"/>
    </row>
    <row r="693" spans="1:35" s="447" customFormat="1" ht="12" customHeight="1">
      <c r="A693" s="12" t="s">
        <v>842</v>
      </c>
      <c r="B693" s="12" t="s">
        <v>806</v>
      </c>
      <c r="C693" s="13">
        <v>1</v>
      </c>
      <c r="D693" s="13" t="s">
        <v>837</v>
      </c>
      <c r="E693" s="12" t="s">
        <v>843</v>
      </c>
      <c r="F693" s="267" t="s">
        <v>839</v>
      </c>
      <c r="G693" s="361">
        <v>5000</v>
      </c>
      <c r="H693" s="348">
        <v>5.0076000000000001</v>
      </c>
      <c r="I693" s="544" t="s">
        <v>964</v>
      </c>
      <c r="J693" s="203"/>
      <c r="K693" s="665"/>
      <c r="L693" s="58"/>
      <c r="M693" s="203"/>
      <c r="N693" s="58"/>
      <c r="O693" s="58"/>
      <c r="P693" s="58"/>
      <c r="Q693" s="446"/>
      <c r="R693" s="446"/>
      <c r="S693" s="446"/>
      <c r="T693" s="446"/>
      <c r="U693" s="446"/>
      <c r="V693" s="446"/>
      <c r="W693" s="446"/>
      <c r="X693" s="446"/>
      <c r="Y693" s="446"/>
      <c r="Z693" s="446"/>
      <c r="AA693" s="446"/>
      <c r="AB693" s="446"/>
      <c r="AC693" s="446"/>
      <c r="AD693" s="446"/>
      <c r="AE693" s="446"/>
      <c r="AF693" s="446"/>
      <c r="AG693" s="446"/>
      <c r="AH693" s="446"/>
      <c r="AI693" s="446"/>
    </row>
    <row r="694" spans="1:35" s="447" customFormat="1" ht="12" customHeight="1">
      <c r="A694" s="12" t="s">
        <v>842</v>
      </c>
      <c r="B694" s="12" t="s">
        <v>806</v>
      </c>
      <c r="C694" s="13">
        <v>1</v>
      </c>
      <c r="D694" s="13" t="s">
        <v>837</v>
      </c>
      <c r="E694" s="12" t="s">
        <v>843</v>
      </c>
      <c r="F694" s="267" t="s">
        <v>839</v>
      </c>
      <c r="G694" s="361">
        <v>10000</v>
      </c>
      <c r="H694" s="348">
        <v>4.0013999999999994</v>
      </c>
      <c r="I694" s="544" t="s">
        <v>964</v>
      </c>
      <c r="J694" s="203"/>
      <c r="K694" s="665"/>
      <c r="L694" s="58"/>
      <c r="M694" s="203"/>
      <c r="N694" s="58"/>
      <c r="O694" s="58"/>
      <c r="P694" s="58"/>
      <c r="Q694" s="446"/>
      <c r="R694" s="446"/>
      <c r="S694" s="446"/>
      <c r="T694" s="446"/>
      <c r="U694" s="446"/>
      <c r="V694" s="446"/>
      <c r="W694" s="446"/>
      <c r="X694" s="446"/>
      <c r="Y694" s="446"/>
      <c r="Z694" s="446"/>
      <c r="AA694" s="446"/>
      <c r="AB694" s="446"/>
      <c r="AC694" s="446"/>
      <c r="AD694" s="446"/>
      <c r="AE694" s="446"/>
      <c r="AF694" s="446"/>
      <c r="AG694" s="446"/>
      <c r="AH694" s="446"/>
      <c r="AI694" s="446"/>
    </row>
    <row r="695" spans="1:35" s="447" customFormat="1" ht="12" customHeight="1">
      <c r="A695" s="12" t="s">
        <v>842</v>
      </c>
      <c r="B695" s="12" t="s">
        <v>806</v>
      </c>
      <c r="C695" s="13">
        <v>1</v>
      </c>
      <c r="D695" s="13" t="s">
        <v>837</v>
      </c>
      <c r="E695" s="12" t="s">
        <v>843</v>
      </c>
      <c r="F695" s="267" t="s">
        <v>839</v>
      </c>
      <c r="G695" s="361">
        <v>20000</v>
      </c>
      <c r="H695" s="348">
        <v>3.6503999999999999</v>
      </c>
      <c r="I695" s="544" t="s">
        <v>964</v>
      </c>
      <c r="J695" s="203"/>
      <c r="K695" s="665"/>
      <c r="L695" s="58"/>
      <c r="M695" s="203"/>
      <c r="N695" s="58"/>
      <c r="O695" s="58"/>
      <c r="P695" s="58"/>
      <c r="Q695" s="446"/>
      <c r="R695" s="446"/>
      <c r="S695" s="446"/>
      <c r="T695" s="446"/>
      <c r="U695" s="446"/>
      <c r="V695" s="446"/>
      <c r="W695" s="446"/>
      <c r="X695" s="446"/>
      <c r="Y695" s="446"/>
      <c r="Z695" s="446"/>
      <c r="AA695" s="446"/>
      <c r="AB695" s="446"/>
      <c r="AC695" s="446"/>
      <c r="AD695" s="446"/>
      <c r="AE695" s="446"/>
      <c r="AF695" s="446"/>
      <c r="AG695" s="446"/>
      <c r="AH695" s="446"/>
      <c r="AI695" s="446"/>
    </row>
    <row r="696" spans="1:35" s="447" customFormat="1" ht="12" customHeight="1">
      <c r="A696" s="12" t="s">
        <v>842</v>
      </c>
      <c r="B696" s="12" t="s">
        <v>806</v>
      </c>
      <c r="C696" s="13">
        <v>1</v>
      </c>
      <c r="D696" s="13" t="s">
        <v>837</v>
      </c>
      <c r="E696" s="12" t="s">
        <v>843</v>
      </c>
      <c r="F696" s="267" t="s">
        <v>839</v>
      </c>
      <c r="G696" s="361">
        <v>30000</v>
      </c>
      <c r="H696" s="348">
        <v>3.6035999999999997</v>
      </c>
      <c r="I696" s="544" t="s">
        <v>964</v>
      </c>
      <c r="J696" s="203"/>
      <c r="K696" s="665"/>
      <c r="L696" s="58"/>
      <c r="M696" s="203"/>
      <c r="N696" s="58"/>
      <c r="O696" s="58"/>
      <c r="P696" s="58"/>
      <c r="Q696" s="446"/>
      <c r="R696" s="446"/>
      <c r="S696" s="446"/>
      <c r="T696" s="446"/>
      <c r="U696" s="446"/>
      <c r="V696" s="446"/>
      <c r="W696" s="446"/>
      <c r="X696" s="446"/>
      <c r="Y696" s="446"/>
      <c r="Z696" s="446"/>
      <c r="AA696" s="446"/>
      <c r="AB696" s="446"/>
      <c r="AC696" s="446"/>
      <c r="AD696" s="446"/>
      <c r="AE696" s="446"/>
      <c r="AF696" s="446"/>
      <c r="AG696" s="446"/>
      <c r="AH696" s="446"/>
      <c r="AI696" s="446"/>
    </row>
    <row r="697" spans="1:35" s="447" customFormat="1" ht="12" customHeight="1">
      <c r="A697" s="12" t="s">
        <v>842</v>
      </c>
      <c r="B697" s="12" t="s">
        <v>806</v>
      </c>
      <c r="C697" s="13">
        <v>1</v>
      </c>
      <c r="D697" s="13" t="s">
        <v>837</v>
      </c>
      <c r="E697" s="12" t="s">
        <v>843</v>
      </c>
      <c r="F697" s="267" t="s">
        <v>839</v>
      </c>
      <c r="G697" s="361">
        <v>50000</v>
      </c>
      <c r="H697" s="348">
        <v>3.51</v>
      </c>
      <c r="I697" s="544" t="s">
        <v>964</v>
      </c>
      <c r="J697" s="203"/>
      <c r="K697" s="665"/>
      <c r="L697" s="58"/>
      <c r="M697" s="203"/>
      <c r="N697" s="58"/>
      <c r="O697" s="58"/>
      <c r="P697" s="58"/>
      <c r="Q697" s="446"/>
      <c r="R697" s="446"/>
      <c r="S697" s="446"/>
      <c r="T697" s="446"/>
      <c r="U697" s="446"/>
      <c r="V697" s="446"/>
      <c r="W697" s="446"/>
      <c r="X697" s="446"/>
      <c r="Y697" s="446"/>
      <c r="Z697" s="446"/>
      <c r="AA697" s="446"/>
      <c r="AB697" s="446"/>
      <c r="AC697" s="446"/>
      <c r="AD697" s="446"/>
      <c r="AE697" s="446"/>
      <c r="AF697" s="446"/>
      <c r="AG697" s="446"/>
      <c r="AH697" s="446"/>
      <c r="AI697" s="446"/>
    </row>
    <row r="698" spans="1:35" s="447" customFormat="1" ht="12" customHeight="1">
      <c r="A698" s="12" t="s">
        <v>842</v>
      </c>
      <c r="B698" s="12" t="s">
        <v>806</v>
      </c>
      <c r="C698" s="13">
        <v>1</v>
      </c>
      <c r="D698" s="13" t="s">
        <v>837</v>
      </c>
      <c r="E698" s="12" t="s">
        <v>843</v>
      </c>
      <c r="F698" s="267" t="s">
        <v>839</v>
      </c>
      <c r="G698" s="361">
        <v>100000</v>
      </c>
      <c r="H698" s="348">
        <v>3.4865999999999997</v>
      </c>
      <c r="I698" s="544" t="s">
        <v>964</v>
      </c>
      <c r="J698" s="203"/>
      <c r="K698" s="665"/>
      <c r="L698" s="58"/>
      <c r="M698" s="203"/>
      <c r="N698" s="58"/>
      <c r="O698" s="58"/>
      <c r="P698" s="58"/>
      <c r="Q698" s="446"/>
      <c r="R698" s="446"/>
      <c r="S698" s="446"/>
      <c r="T698" s="446"/>
      <c r="U698" s="446"/>
      <c r="V698" s="446"/>
      <c r="W698" s="446"/>
      <c r="X698" s="446"/>
      <c r="Y698" s="446"/>
      <c r="Z698" s="446"/>
      <c r="AA698" s="446"/>
      <c r="AB698" s="446"/>
      <c r="AC698" s="446"/>
      <c r="AD698" s="446"/>
      <c r="AE698" s="446"/>
      <c r="AF698" s="446"/>
      <c r="AG698" s="446"/>
      <c r="AH698" s="446"/>
      <c r="AI698" s="446"/>
    </row>
    <row r="699" spans="1:35" s="447" customFormat="1" ht="12" customHeight="1">
      <c r="A699" s="12" t="s">
        <v>842</v>
      </c>
      <c r="B699" s="12" t="s">
        <v>806</v>
      </c>
      <c r="C699" s="13">
        <v>1</v>
      </c>
      <c r="D699" s="13" t="s">
        <v>837</v>
      </c>
      <c r="E699" s="12" t="s">
        <v>843</v>
      </c>
      <c r="F699" s="267" t="s">
        <v>839</v>
      </c>
      <c r="G699" s="361">
        <v>200000</v>
      </c>
      <c r="H699" s="348">
        <v>3.4631999999999996</v>
      </c>
      <c r="I699" s="544" t="s">
        <v>964</v>
      </c>
      <c r="J699" s="203"/>
      <c r="K699" s="665"/>
      <c r="L699" s="58"/>
      <c r="M699" s="203"/>
      <c r="N699" s="58"/>
      <c r="O699" s="58"/>
      <c r="P699" s="58"/>
      <c r="Q699" s="446"/>
      <c r="R699" s="446"/>
      <c r="S699" s="446"/>
      <c r="T699" s="446"/>
      <c r="U699" s="446"/>
      <c r="V699" s="446"/>
      <c r="W699" s="446"/>
      <c r="X699" s="446"/>
      <c r="Y699" s="446"/>
      <c r="Z699" s="446"/>
      <c r="AA699" s="446"/>
      <c r="AB699" s="446"/>
      <c r="AC699" s="446"/>
      <c r="AD699" s="446"/>
      <c r="AE699" s="446"/>
      <c r="AF699" s="446"/>
      <c r="AG699" s="446"/>
      <c r="AH699" s="446"/>
      <c r="AI699" s="446"/>
    </row>
    <row r="700" spans="1:35" s="447" customFormat="1" ht="12" customHeight="1">
      <c r="A700" s="12" t="s">
        <v>844</v>
      </c>
      <c r="B700" s="12" t="s">
        <v>807</v>
      </c>
      <c r="C700" s="13">
        <v>1</v>
      </c>
      <c r="D700" s="13" t="s">
        <v>837</v>
      </c>
      <c r="E700" s="12" t="s">
        <v>845</v>
      </c>
      <c r="F700" s="267" t="s">
        <v>846</v>
      </c>
      <c r="G700" s="361">
        <v>0</v>
      </c>
      <c r="H700" s="348">
        <v>2.2000000000000002</v>
      </c>
      <c r="I700" s="55" t="s">
        <v>813</v>
      </c>
      <c r="J700" s="203"/>
      <c r="K700" s="662"/>
      <c r="L700" s="58"/>
      <c r="M700" s="335"/>
      <c r="N700" s="58"/>
      <c r="O700" s="58"/>
      <c r="P700" s="58"/>
      <c r="Q700" s="446"/>
      <c r="R700" s="446"/>
      <c r="S700" s="446"/>
      <c r="T700" s="446"/>
      <c r="U700" s="446"/>
      <c r="V700" s="446"/>
      <c r="W700" s="446"/>
      <c r="X700" s="446"/>
      <c r="Y700" s="446"/>
      <c r="Z700" s="446"/>
      <c r="AA700" s="446"/>
      <c r="AB700" s="446"/>
      <c r="AC700" s="446"/>
      <c r="AD700" s="446"/>
      <c r="AE700" s="446"/>
      <c r="AF700" s="446"/>
      <c r="AG700" s="446"/>
      <c r="AH700" s="446"/>
      <c r="AI700" s="446"/>
    </row>
    <row r="701" spans="1:35" s="447" customFormat="1" ht="12" customHeight="1">
      <c r="A701" s="12" t="s">
        <v>844</v>
      </c>
      <c r="B701" s="12" t="s">
        <v>807</v>
      </c>
      <c r="C701" s="13">
        <v>1</v>
      </c>
      <c r="D701" s="13" t="s">
        <v>837</v>
      </c>
      <c r="E701" s="12" t="s">
        <v>845</v>
      </c>
      <c r="F701" s="267" t="s">
        <v>846</v>
      </c>
      <c r="G701" s="361">
        <v>1000</v>
      </c>
      <c r="H701" s="348">
        <v>2.2000000000000002</v>
      </c>
      <c r="I701" s="55"/>
      <c r="J701" s="203"/>
      <c r="K701" s="662"/>
      <c r="L701" s="58"/>
      <c r="M701" s="335"/>
      <c r="N701" s="58"/>
      <c r="O701" s="58"/>
      <c r="P701" s="58"/>
      <c r="Q701" s="446"/>
      <c r="R701" s="446"/>
      <c r="S701" s="446"/>
      <c r="T701" s="446"/>
      <c r="U701" s="446"/>
      <c r="V701" s="446"/>
      <c r="W701" s="446"/>
      <c r="X701" s="446"/>
      <c r="Y701" s="446"/>
      <c r="Z701" s="446"/>
      <c r="AA701" s="446"/>
      <c r="AB701" s="446"/>
      <c r="AC701" s="446"/>
      <c r="AD701" s="446"/>
      <c r="AE701" s="446"/>
      <c r="AF701" s="446"/>
      <c r="AG701" s="446"/>
      <c r="AH701" s="446"/>
      <c r="AI701" s="446"/>
    </row>
    <row r="702" spans="1:35" s="447" customFormat="1" ht="12" customHeight="1">
      <c r="A702" s="12" t="s">
        <v>844</v>
      </c>
      <c r="B702" s="12" t="s">
        <v>807</v>
      </c>
      <c r="C702" s="13">
        <v>1</v>
      </c>
      <c r="D702" s="13" t="s">
        <v>837</v>
      </c>
      <c r="E702" s="12" t="s">
        <v>845</v>
      </c>
      <c r="F702" s="267" t="s">
        <v>846</v>
      </c>
      <c r="G702" s="361">
        <v>2000</v>
      </c>
      <c r="H702" s="348">
        <v>1.3</v>
      </c>
      <c r="I702" s="55"/>
      <c r="J702" s="203"/>
      <c r="K702" s="662"/>
      <c r="L702" s="58"/>
      <c r="M702" s="335"/>
      <c r="N702" s="58"/>
      <c r="O702" s="58"/>
      <c r="P702" s="58"/>
      <c r="Q702" s="446"/>
      <c r="R702" s="446"/>
      <c r="S702" s="446"/>
      <c r="T702" s="446"/>
      <c r="U702" s="446"/>
      <c r="V702" s="446"/>
      <c r="W702" s="446"/>
      <c r="X702" s="446"/>
      <c r="Y702" s="446"/>
      <c r="Z702" s="446"/>
      <c r="AA702" s="446"/>
      <c r="AB702" s="446"/>
      <c r="AC702" s="446"/>
      <c r="AD702" s="446"/>
      <c r="AE702" s="446"/>
      <c r="AF702" s="446"/>
      <c r="AG702" s="446"/>
      <c r="AH702" s="446"/>
      <c r="AI702" s="446"/>
    </row>
    <row r="703" spans="1:35" s="447" customFormat="1" ht="12" customHeight="1">
      <c r="A703" s="12" t="s">
        <v>844</v>
      </c>
      <c r="B703" s="12" t="s">
        <v>807</v>
      </c>
      <c r="C703" s="13">
        <v>1</v>
      </c>
      <c r="D703" s="13" t="s">
        <v>837</v>
      </c>
      <c r="E703" s="12" t="s">
        <v>845</v>
      </c>
      <c r="F703" s="267" t="s">
        <v>846</v>
      </c>
      <c r="G703" s="361">
        <v>5000</v>
      </c>
      <c r="H703" s="348">
        <v>1.1000000000000001</v>
      </c>
      <c r="I703" s="55"/>
      <c r="J703" s="203"/>
      <c r="K703" s="662"/>
      <c r="L703" s="58"/>
      <c r="M703" s="335"/>
      <c r="N703" s="58"/>
      <c r="O703" s="58"/>
      <c r="P703" s="58"/>
      <c r="Q703" s="446"/>
      <c r="R703" s="446"/>
      <c r="S703" s="446"/>
      <c r="T703" s="446"/>
      <c r="U703" s="446"/>
      <c r="V703" s="446"/>
      <c r="W703" s="446"/>
      <c r="X703" s="446"/>
      <c r="Y703" s="446"/>
      <c r="Z703" s="446"/>
      <c r="AA703" s="446"/>
      <c r="AB703" s="446"/>
      <c r="AC703" s="446"/>
      <c r="AD703" s="446"/>
      <c r="AE703" s="446"/>
      <c r="AF703" s="446"/>
      <c r="AG703" s="446"/>
      <c r="AH703" s="446"/>
      <c r="AI703" s="446"/>
    </row>
    <row r="704" spans="1:35" s="447" customFormat="1" ht="12" customHeight="1">
      <c r="A704" s="12" t="s">
        <v>844</v>
      </c>
      <c r="B704" s="12" t="s">
        <v>807</v>
      </c>
      <c r="C704" s="13">
        <v>1</v>
      </c>
      <c r="D704" s="13" t="s">
        <v>837</v>
      </c>
      <c r="E704" s="12" t="s">
        <v>845</v>
      </c>
      <c r="F704" s="267" t="s">
        <v>846</v>
      </c>
      <c r="G704" s="361">
        <v>10000</v>
      </c>
      <c r="H704" s="348">
        <v>1</v>
      </c>
      <c r="I704" s="55"/>
      <c r="J704" s="203"/>
      <c r="K704" s="662"/>
      <c r="L704" s="58"/>
      <c r="M704" s="335"/>
      <c r="N704" s="58"/>
      <c r="O704" s="58"/>
      <c r="P704" s="58"/>
      <c r="Q704" s="446"/>
      <c r="R704" s="446"/>
      <c r="S704" s="446"/>
      <c r="T704" s="446"/>
      <c r="U704" s="446"/>
      <c r="V704" s="446"/>
      <c r="W704" s="446"/>
      <c r="X704" s="446"/>
      <c r="Y704" s="446"/>
      <c r="Z704" s="446"/>
      <c r="AA704" s="446"/>
      <c r="AB704" s="446"/>
      <c r="AC704" s="446"/>
      <c r="AD704" s="446"/>
      <c r="AE704" s="446"/>
      <c r="AF704" s="446"/>
      <c r="AG704" s="446"/>
      <c r="AH704" s="446"/>
      <c r="AI704" s="446"/>
    </row>
    <row r="705" spans="1:35" s="447" customFormat="1" ht="12" customHeight="1">
      <c r="A705" s="12" t="s">
        <v>844</v>
      </c>
      <c r="B705" s="12" t="s">
        <v>807</v>
      </c>
      <c r="C705" s="13">
        <v>1</v>
      </c>
      <c r="D705" s="13" t="s">
        <v>837</v>
      </c>
      <c r="E705" s="12" t="s">
        <v>845</v>
      </c>
      <c r="F705" s="267" t="s">
        <v>846</v>
      </c>
      <c r="G705" s="361">
        <v>20000</v>
      </c>
      <c r="H705" s="348">
        <v>0.9</v>
      </c>
      <c r="I705" s="55"/>
      <c r="J705" s="203"/>
      <c r="K705" s="662"/>
      <c r="L705" s="58"/>
      <c r="M705" s="335"/>
      <c r="N705" s="58"/>
      <c r="O705" s="58"/>
      <c r="P705" s="58"/>
      <c r="Q705" s="446"/>
      <c r="R705" s="446"/>
      <c r="S705" s="446"/>
      <c r="T705" s="446"/>
      <c r="U705" s="446"/>
      <c r="V705" s="446"/>
      <c r="W705" s="446"/>
      <c r="X705" s="446"/>
      <c r="Y705" s="446"/>
      <c r="Z705" s="446"/>
      <c r="AA705" s="446"/>
      <c r="AB705" s="446"/>
      <c r="AC705" s="446"/>
      <c r="AD705" s="446"/>
      <c r="AE705" s="446"/>
      <c r="AF705" s="446"/>
      <c r="AG705" s="446"/>
      <c r="AH705" s="446"/>
      <c r="AI705" s="446"/>
    </row>
    <row r="706" spans="1:35" s="447" customFormat="1" ht="12" customHeight="1">
      <c r="A706" s="12" t="s">
        <v>847</v>
      </c>
      <c r="B706" s="12" t="s">
        <v>286</v>
      </c>
      <c r="C706" s="13">
        <v>3.3300000000000003E-2</v>
      </c>
      <c r="D706" s="13" t="s">
        <v>837</v>
      </c>
      <c r="E706" s="12" t="s">
        <v>273</v>
      </c>
      <c r="F706" s="267" t="s">
        <v>848</v>
      </c>
      <c r="G706" s="361">
        <v>0</v>
      </c>
      <c r="H706" s="348">
        <v>0.47149999999999997</v>
      </c>
      <c r="I706" s="663">
        <v>42730</v>
      </c>
      <c r="J706" s="203"/>
      <c r="K706" s="662"/>
      <c r="L706" s="58"/>
      <c r="M706" s="335"/>
      <c r="N706" s="58"/>
      <c r="O706" s="58"/>
      <c r="P706" s="58"/>
      <c r="Q706" s="446"/>
      <c r="R706" s="446"/>
      <c r="S706" s="446"/>
      <c r="T706" s="446"/>
      <c r="U706" s="446"/>
      <c r="V706" s="446"/>
      <c r="W706" s="446"/>
      <c r="X706" s="446"/>
      <c r="Y706" s="446"/>
      <c r="Z706" s="446"/>
      <c r="AA706" s="446"/>
      <c r="AB706" s="446"/>
      <c r="AC706" s="446"/>
      <c r="AD706" s="446"/>
      <c r="AE706" s="446"/>
      <c r="AF706" s="446"/>
      <c r="AG706" s="446"/>
      <c r="AH706" s="446"/>
      <c r="AI706" s="446"/>
    </row>
    <row r="707" spans="1:35" s="447" customFormat="1" ht="12" customHeight="1">
      <c r="A707" s="12" t="s">
        <v>849</v>
      </c>
      <c r="B707" s="12" t="s">
        <v>808</v>
      </c>
      <c r="C707" s="13">
        <v>3.3300000000000003E-2</v>
      </c>
      <c r="D707" s="13" t="s">
        <v>837</v>
      </c>
      <c r="E707" s="12" t="s">
        <v>850</v>
      </c>
      <c r="F707" s="267" t="s">
        <v>848</v>
      </c>
      <c r="G707" s="361">
        <v>0</v>
      </c>
      <c r="H707" s="348">
        <v>2.5232999999999999</v>
      </c>
      <c r="I707" s="663">
        <v>42730</v>
      </c>
      <c r="J707" s="203"/>
      <c r="K707" s="662"/>
      <c r="L707" s="58"/>
      <c r="M707" s="335"/>
      <c r="N707" s="58"/>
      <c r="O707" s="58"/>
      <c r="P707" s="58"/>
      <c r="Q707" s="446"/>
      <c r="R707" s="446"/>
      <c r="S707" s="446"/>
      <c r="T707" s="446"/>
      <c r="U707" s="446"/>
      <c r="V707" s="446"/>
      <c r="W707" s="446"/>
      <c r="X707" s="446"/>
      <c r="Y707" s="446"/>
      <c r="Z707" s="446"/>
      <c r="AA707" s="446"/>
      <c r="AB707" s="446"/>
      <c r="AC707" s="446"/>
      <c r="AD707" s="446"/>
      <c r="AE707" s="446"/>
      <c r="AF707" s="446"/>
      <c r="AG707" s="446"/>
      <c r="AH707" s="446"/>
      <c r="AI707" s="446"/>
    </row>
    <row r="708" spans="1:35" s="447" customFormat="1" ht="12" customHeight="1">
      <c r="A708" s="12" t="s">
        <v>851</v>
      </c>
      <c r="B708" s="12" t="s">
        <v>30</v>
      </c>
      <c r="C708" s="13">
        <v>8.3400000000000002E-2</v>
      </c>
      <c r="D708" s="13" t="s">
        <v>837</v>
      </c>
      <c r="E708" s="12" t="s">
        <v>852</v>
      </c>
      <c r="F708" s="267" t="s">
        <v>848</v>
      </c>
      <c r="G708" s="361">
        <v>0</v>
      </c>
      <c r="H708" s="348">
        <v>1.7077</v>
      </c>
      <c r="I708" s="663">
        <v>42730</v>
      </c>
      <c r="J708" s="203"/>
      <c r="K708" s="662"/>
      <c r="L708" s="58"/>
      <c r="M708" s="335"/>
      <c r="N708" s="58"/>
      <c r="O708" s="58"/>
      <c r="P708" s="58"/>
      <c r="Q708" s="446"/>
      <c r="R708" s="446"/>
      <c r="S708" s="446"/>
      <c r="T708" s="446"/>
      <c r="U708" s="446"/>
      <c r="V708" s="446"/>
      <c r="W708" s="446"/>
      <c r="X708" s="446"/>
      <c r="Y708" s="446"/>
      <c r="Z708" s="446"/>
      <c r="AA708" s="446"/>
      <c r="AB708" s="446"/>
      <c r="AC708" s="446"/>
      <c r="AD708" s="446"/>
      <c r="AE708" s="446"/>
      <c r="AF708" s="446"/>
      <c r="AG708" s="446"/>
      <c r="AH708" s="446"/>
      <c r="AI708" s="446"/>
    </row>
    <row r="709" spans="1:35" s="447" customFormat="1" ht="12" customHeight="1">
      <c r="A709" s="12" t="s">
        <v>853</v>
      </c>
      <c r="B709" s="12" t="s">
        <v>30</v>
      </c>
      <c r="C709" s="13">
        <v>2.7000000000000001E-3</v>
      </c>
      <c r="D709" s="13" t="s">
        <v>837</v>
      </c>
      <c r="E709" s="12" t="s">
        <v>854</v>
      </c>
      <c r="F709" s="267" t="s">
        <v>848</v>
      </c>
      <c r="G709" s="361">
        <v>0</v>
      </c>
      <c r="H709" s="348">
        <v>6.0023999999999997</v>
      </c>
      <c r="I709" s="663">
        <v>42730</v>
      </c>
      <c r="J709" s="203"/>
      <c r="K709" s="662"/>
      <c r="L709" s="58"/>
      <c r="M709" s="335"/>
      <c r="N709" s="58"/>
      <c r="O709" s="58"/>
      <c r="P709" s="58"/>
      <c r="Q709" s="446"/>
      <c r="R709" s="446"/>
      <c r="S709" s="446"/>
      <c r="T709" s="446"/>
      <c r="U709" s="446"/>
      <c r="V709" s="446"/>
      <c r="W709" s="446"/>
      <c r="X709" s="446"/>
      <c r="Y709" s="446"/>
      <c r="Z709" s="446"/>
      <c r="AA709" s="446"/>
      <c r="AB709" s="446"/>
      <c r="AC709" s="446"/>
      <c r="AD709" s="446"/>
      <c r="AE709" s="446"/>
      <c r="AF709" s="446"/>
      <c r="AG709" s="446"/>
      <c r="AH709" s="446"/>
      <c r="AI709" s="446"/>
    </row>
    <row r="710" spans="1:35" s="447" customFormat="1" ht="12" customHeight="1">
      <c r="A710" s="12" t="s">
        <v>855</v>
      </c>
      <c r="B710" s="12" t="s">
        <v>526</v>
      </c>
      <c r="C710" s="13">
        <v>1</v>
      </c>
      <c r="D710" s="13" t="s">
        <v>837</v>
      </c>
      <c r="E710" s="12" t="s">
        <v>856</v>
      </c>
      <c r="F710" s="267" t="s">
        <v>846</v>
      </c>
      <c r="G710" s="361">
        <v>0</v>
      </c>
      <c r="H710" s="348">
        <v>1.8</v>
      </c>
      <c r="I710" s="663">
        <v>41970</v>
      </c>
      <c r="J710" s="203"/>
      <c r="K710" s="662"/>
      <c r="L710" s="58"/>
      <c r="M710" s="335"/>
      <c r="N710" s="58"/>
      <c r="O710" s="58"/>
      <c r="P710" s="58"/>
      <c r="Q710" s="446"/>
      <c r="R710" s="446"/>
      <c r="S710" s="446"/>
      <c r="T710" s="446"/>
      <c r="U710" s="446"/>
      <c r="V710" s="446"/>
      <c r="W710" s="446"/>
      <c r="X710" s="446"/>
      <c r="Y710" s="446"/>
      <c r="Z710" s="446"/>
      <c r="AA710" s="446"/>
      <c r="AB710" s="446"/>
      <c r="AC710" s="446"/>
      <c r="AD710" s="446"/>
      <c r="AE710" s="446"/>
      <c r="AF710" s="446"/>
      <c r="AG710" s="446"/>
      <c r="AH710" s="446"/>
      <c r="AI710" s="446"/>
    </row>
    <row r="711" spans="1:35" s="447" customFormat="1" ht="12" customHeight="1">
      <c r="A711" s="12" t="s">
        <v>855</v>
      </c>
      <c r="B711" s="12" t="s">
        <v>526</v>
      </c>
      <c r="C711" s="13">
        <v>1</v>
      </c>
      <c r="D711" s="13" t="s">
        <v>837</v>
      </c>
      <c r="E711" s="12" t="s">
        <v>856</v>
      </c>
      <c r="F711" s="267" t="s">
        <v>846</v>
      </c>
      <c r="G711" s="361">
        <v>1000</v>
      </c>
      <c r="H711" s="348">
        <v>1.8</v>
      </c>
      <c r="I711" s="55"/>
      <c r="J711" s="203"/>
      <c r="K711" s="662"/>
      <c r="L711" s="58"/>
      <c r="M711" s="335"/>
      <c r="N711" s="58"/>
      <c r="O711" s="58"/>
      <c r="P711" s="58"/>
      <c r="Q711" s="446"/>
      <c r="R711" s="446"/>
      <c r="S711" s="446"/>
      <c r="T711" s="446"/>
      <c r="U711" s="446"/>
      <c r="V711" s="446"/>
      <c r="W711" s="446"/>
      <c r="X711" s="446"/>
      <c r="Y711" s="446"/>
      <c r="Z711" s="446"/>
      <c r="AA711" s="446"/>
      <c r="AB711" s="446"/>
      <c r="AC711" s="446"/>
      <c r="AD711" s="446"/>
      <c r="AE711" s="446"/>
      <c r="AF711" s="446"/>
      <c r="AG711" s="446"/>
      <c r="AH711" s="446"/>
      <c r="AI711" s="446"/>
    </row>
    <row r="712" spans="1:35" s="447" customFormat="1" ht="12" customHeight="1">
      <c r="A712" s="12" t="s">
        <v>855</v>
      </c>
      <c r="B712" s="12" t="s">
        <v>526</v>
      </c>
      <c r="C712" s="13">
        <v>1</v>
      </c>
      <c r="D712" s="13" t="s">
        <v>837</v>
      </c>
      <c r="E712" s="12" t="s">
        <v>856</v>
      </c>
      <c r="F712" s="267" t="s">
        <v>846</v>
      </c>
      <c r="G712" s="361">
        <v>2000</v>
      </c>
      <c r="H712" s="348">
        <v>0.9</v>
      </c>
      <c r="I712" s="55"/>
      <c r="J712" s="203"/>
      <c r="K712" s="662"/>
      <c r="L712" s="58"/>
      <c r="M712" s="335"/>
      <c r="N712" s="58"/>
      <c r="O712" s="58"/>
      <c r="P712" s="58"/>
      <c r="Q712" s="446"/>
      <c r="R712" s="446"/>
      <c r="S712" s="446"/>
      <c r="T712" s="446"/>
      <c r="U712" s="446"/>
      <c r="V712" s="446"/>
      <c r="W712" s="446"/>
      <c r="X712" s="446"/>
      <c r="Y712" s="446"/>
      <c r="Z712" s="446"/>
      <c r="AA712" s="446"/>
      <c r="AB712" s="446"/>
      <c r="AC712" s="446"/>
      <c r="AD712" s="446"/>
      <c r="AE712" s="446"/>
      <c r="AF712" s="446"/>
      <c r="AG712" s="446"/>
      <c r="AH712" s="446"/>
      <c r="AI712" s="446"/>
    </row>
    <row r="713" spans="1:35" s="447" customFormat="1" ht="12" customHeight="1">
      <c r="A713" s="12" t="s">
        <v>855</v>
      </c>
      <c r="B713" s="12" t="s">
        <v>526</v>
      </c>
      <c r="C713" s="13">
        <v>1</v>
      </c>
      <c r="D713" s="13" t="s">
        <v>837</v>
      </c>
      <c r="E713" s="12" t="s">
        <v>856</v>
      </c>
      <c r="F713" s="267" t="s">
        <v>846</v>
      </c>
      <c r="G713" s="361">
        <v>5000</v>
      </c>
      <c r="H713" s="348">
        <v>0.7</v>
      </c>
      <c r="I713" s="55"/>
      <c r="J713" s="203"/>
      <c r="K713" s="662"/>
      <c r="L713" s="58"/>
      <c r="M713" s="335"/>
      <c r="N713" s="58"/>
      <c r="O713" s="58"/>
      <c r="P713" s="58"/>
      <c r="Q713" s="446"/>
      <c r="R713" s="446"/>
      <c r="S713" s="446"/>
      <c r="T713" s="446"/>
      <c r="U713" s="446"/>
      <c r="V713" s="446"/>
      <c r="W713" s="446"/>
      <c r="X713" s="446"/>
      <c r="Y713" s="446"/>
      <c r="Z713" s="446"/>
      <c r="AA713" s="446"/>
      <c r="AB713" s="446"/>
      <c r="AC713" s="446"/>
      <c r="AD713" s="446"/>
      <c r="AE713" s="446"/>
      <c r="AF713" s="446"/>
      <c r="AG713" s="446"/>
      <c r="AH713" s="446"/>
      <c r="AI713" s="446"/>
    </row>
    <row r="714" spans="1:35" s="447" customFormat="1" ht="12" customHeight="1">
      <c r="A714" s="12" t="s">
        <v>855</v>
      </c>
      <c r="B714" s="12" t="s">
        <v>526</v>
      </c>
      <c r="C714" s="13">
        <v>1</v>
      </c>
      <c r="D714" s="13" t="s">
        <v>837</v>
      </c>
      <c r="E714" s="12" t="s">
        <v>856</v>
      </c>
      <c r="F714" s="267" t="s">
        <v>846</v>
      </c>
      <c r="G714" s="361">
        <v>10000</v>
      </c>
      <c r="H714" s="348">
        <v>0.3</v>
      </c>
      <c r="I714" s="55"/>
      <c r="J714" s="203"/>
      <c r="K714" s="662"/>
      <c r="L714" s="58"/>
      <c r="M714" s="335"/>
      <c r="N714" s="58"/>
      <c r="O714" s="58"/>
      <c r="P714" s="58"/>
      <c r="Q714" s="446"/>
      <c r="R714" s="446"/>
      <c r="S714" s="446"/>
      <c r="T714" s="446"/>
      <c r="U714" s="446"/>
      <c r="V714" s="446"/>
      <c r="W714" s="446"/>
      <c r="X714" s="446"/>
      <c r="Y714" s="446"/>
      <c r="Z714" s="446"/>
      <c r="AA714" s="446"/>
      <c r="AB714" s="446"/>
      <c r="AC714" s="446"/>
      <c r="AD714" s="446"/>
      <c r="AE714" s="446"/>
      <c r="AF714" s="446"/>
      <c r="AG714" s="446"/>
      <c r="AH714" s="446"/>
      <c r="AI714" s="446"/>
    </row>
    <row r="715" spans="1:35" s="447" customFormat="1" ht="12" customHeight="1">
      <c r="A715" s="12" t="s">
        <v>855</v>
      </c>
      <c r="B715" s="12" t="s">
        <v>526</v>
      </c>
      <c r="C715" s="13">
        <v>1</v>
      </c>
      <c r="D715" s="13" t="s">
        <v>837</v>
      </c>
      <c r="E715" s="12" t="s">
        <v>856</v>
      </c>
      <c r="F715" s="267" t="s">
        <v>846</v>
      </c>
      <c r="G715" s="361">
        <v>20000</v>
      </c>
      <c r="H715" s="348">
        <v>0.27</v>
      </c>
      <c r="I715" s="55"/>
      <c r="J715" s="203"/>
      <c r="K715" s="662"/>
      <c r="L715" s="58"/>
      <c r="M715" s="335"/>
      <c r="N715" s="58"/>
      <c r="O715" s="58"/>
      <c r="P715" s="58"/>
      <c r="Q715" s="446"/>
      <c r="R715" s="446"/>
      <c r="S715" s="446"/>
      <c r="T715" s="446"/>
      <c r="U715" s="446"/>
      <c r="V715" s="446"/>
      <c r="W715" s="446"/>
      <c r="X715" s="446"/>
      <c r="Y715" s="446"/>
      <c r="Z715" s="446"/>
      <c r="AA715" s="446"/>
      <c r="AB715" s="446"/>
      <c r="AC715" s="446"/>
      <c r="AD715" s="446"/>
      <c r="AE715" s="446"/>
      <c r="AF715" s="446"/>
      <c r="AG715" s="446"/>
      <c r="AH715" s="446"/>
      <c r="AI715" s="446"/>
    </row>
    <row r="716" spans="1:35" s="447" customFormat="1" ht="12" customHeight="1">
      <c r="A716" s="12" t="s">
        <v>855</v>
      </c>
      <c r="B716" s="12" t="s">
        <v>526</v>
      </c>
      <c r="C716" s="13">
        <v>1</v>
      </c>
      <c r="D716" s="13" t="s">
        <v>837</v>
      </c>
      <c r="E716" s="12" t="s">
        <v>856</v>
      </c>
      <c r="F716" s="267" t="s">
        <v>846</v>
      </c>
      <c r="G716" s="361">
        <v>50000</v>
      </c>
      <c r="H716" s="348">
        <v>0.25</v>
      </c>
      <c r="I716" s="55"/>
      <c r="J716" s="203"/>
      <c r="K716" s="662"/>
      <c r="L716" s="58"/>
      <c r="M716" s="335"/>
      <c r="N716" s="58"/>
      <c r="O716" s="58"/>
      <c r="P716" s="58"/>
      <c r="Q716" s="446"/>
      <c r="R716" s="446"/>
      <c r="S716" s="446"/>
      <c r="T716" s="446"/>
      <c r="U716" s="446"/>
      <c r="V716" s="446"/>
      <c r="W716" s="446"/>
      <c r="X716" s="446"/>
      <c r="Y716" s="446"/>
      <c r="Z716" s="446"/>
      <c r="AA716" s="446"/>
      <c r="AB716" s="446"/>
      <c r="AC716" s="446"/>
      <c r="AD716" s="446"/>
      <c r="AE716" s="446"/>
      <c r="AF716" s="446"/>
      <c r="AG716" s="446"/>
      <c r="AH716" s="446"/>
      <c r="AI716" s="446"/>
    </row>
    <row r="717" spans="1:35" s="447" customFormat="1" ht="12" customHeight="1">
      <c r="A717" s="12" t="s">
        <v>855</v>
      </c>
      <c r="B717" s="12" t="s">
        <v>526</v>
      </c>
      <c r="C717" s="13">
        <v>1</v>
      </c>
      <c r="D717" s="13" t="s">
        <v>837</v>
      </c>
      <c r="E717" s="12" t="s">
        <v>856</v>
      </c>
      <c r="F717" s="267" t="s">
        <v>846</v>
      </c>
      <c r="G717" s="361">
        <v>100000</v>
      </c>
      <c r="H717" s="348">
        <v>0.22</v>
      </c>
      <c r="I717" s="55"/>
      <c r="J717" s="203"/>
      <c r="K717" s="662"/>
      <c r="L717" s="58"/>
      <c r="M717" s="335"/>
      <c r="N717" s="58"/>
      <c r="O717" s="58"/>
      <c r="P717" s="58"/>
      <c r="Q717" s="446"/>
      <c r="R717" s="446"/>
      <c r="S717" s="446"/>
      <c r="T717" s="446"/>
      <c r="U717" s="446"/>
      <c r="V717" s="446"/>
      <c r="W717" s="446"/>
      <c r="X717" s="446"/>
      <c r="Y717" s="446"/>
      <c r="Z717" s="446"/>
      <c r="AA717" s="446"/>
      <c r="AB717" s="446"/>
      <c r="AC717" s="446"/>
      <c r="AD717" s="446"/>
      <c r="AE717" s="446"/>
      <c r="AF717" s="446"/>
      <c r="AG717" s="446"/>
      <c r="AH717" s="446"/>
      <c r="AI717" s="446"/>
    </row>
    <row r="718" spans="1:35" s="447" customFormat="1" ht="12" customHeight="1">
      <c r="A718" s="12" t="s">
        <v>855</v>
      </c>
      <c r="B718" s="12" t="s">
        <v>526</v>
      </c>
      <c r="C718" s="13">
        <v>1</v>
      </c>
      <c r="D718" s="13" t="s">
        <v>837</v>
      </c>
      <c r="E718" s="12" t="s">
        <v>856</v>
      </c>
      <c r="F718" s="267" t="s">
        <v>846</v>
      </c>
      <c r="G718" s="361">
        <v>200000</v>
      </c>
      <c r="H718" s="348">
        <v>0.21</v>
      </c>
      <c r="I718" s="55"/>
      <c r="J718" s="203"/>
      <c r="K718" s="662"/>
      <c r="L718" s="58"/>
      <c r="M718" s="335"/>
      <c r="N718" s="58"/>
      <c r="O718" s="58"/>
      <c r="P718" s="58"/>
      <c r="Q718" s="446"/>
      <c r="R718" s="446"/>
      <c r="S718" s="446"/>
      <c r="T718" s="446"/>
      <c r="U718" s="446"/>
      <c r="V718" s="446"/>
      <c r="W718" s="446"/>
      <c r="X718" s="446"/>
      <c r="Y718" s="446"/>
      <c r="Z718" s="446"/>
      <c r="AA718" s="446"/>
      <c r="AB718" s="446"/>
      <c r="AC718" s="446"/>
      <c r="AD718" s="446"/>
      <c r="AE718" s="446"/>
      <c r="AF718" s="446"/>
      <c r="AG718" s="446"/>
      <c r="AH718" s="446"/>
      <c r="AI718" s="446"/>
    </row>
    <row r="719" spans="1:35" s="447" customFormat="1" ht="12" customHeight="1">
      <c r="A719" s="12" t="s">
        <v>857</v>
      </c>
      <c r="B719" s="12" t="s">
        <v>809</v>
      </c>
      <c r="C719" s="13">
        <v>1</v>
      </c>
      <c r="D719" s="13" t="s">
        <v>837</v>
      </c>
      <c r="E719" s="12" t="s">
        <v>858</v>
      </c>
      <c r="F719" s="267" t="s">
        <v>846</v>
      </c>
      <c r="G719" s="361">
        <v>0</v>
      </c>
      <c r="H719" s="348">
        <v>1.8</v>
      </c>
      <c r="I719" s="55" t="s">
        <v>815</v>
      </c>
      <c r="J719" s="203"/>
      <c r="K719" s="662"/>
      <c r="L719" s="58"/>
      <c r="M719" s="335"/>
      <c r="N719" s="58"/>
      <c r="O719" s="58"/>
      <c r="P719" s="58"/>
      <c r="Q719" s="446"/>
      <c r="R719" s="446"/>
      <c r="S719" s="446"/>
      <c r="T719" s="446"/>
      <c r="U719" s="446"/>
      <c r="V719" s="446"/>
      <c r="W719" s="446"/>
      <c r="X719" s="446"/>
      <c r="Y719" s="446"/>
      <c r="Z719" s="446"/>
      <c r="AA719" s="446"/>
      <c r="AB719" s="446"/>
      <c r="AC719" s="446"/>
      <c r="AD719" s="446"/>
      <c r="AE719" s="446"/>
      <c r="AF719" s="446"/>
      <c r="AG719" s="446"/>
      <c r="AH719" s="446"/>
      <c r="AI719" s="446"/>
    </row>
    <row r="720" spans="1:35" s="447" customFormat="1" ht="12" customHeight="1">
      <c r="A720" s="12" t="s">
        <v>857</v>
      </c>
      <c r="B720" s="12" t="s">
        <v>809</v>
      </c>
      <c r="C720" s="13">
        <v>1</v>
      </c>
      <c r="D720" s="13" t="s">
        <v>837</v>
      </c>
      <c r="E720" s="12" t="s">
        <v>858</v>
      </c>
      <c r="F720" s="267" t="s">
        <v>846</v>
      </c>
      <c r="G720" s="361">
        <v>1000</v>
      </c>
      <c r="H720" s="348">
        <v>1.8</v>
      </c>
      <c r="I720" s="55"/>
      <c r="J720" s="203"/>
      <c r="K720" s="662"/>
      <c r="L720" s="58"/>
      <c r="M720" s="335"/>
      <c r="N720" s="58"/>
      <c r="O720" s="58"/>
      <c r="P720" s="58"/>
      <c r="Q720" s="446"/>
      <c r="R720" s="446"/>
      <c r="S720" s="446"/>
      <c r="T720" s="446"/>
      <c r="U720" s="446"/>
      <c r="V720" s="446"/>
      <c r="W720" s="446"/>
      <c r="X720" s="446"/>
      <c r="Y720" s="446"/>
      <c r="Z720" s="446"/>
      <c r="AA720" s="446"/>
      <c r="AB720" s="446"/>
      <c r="AC720" s="446"/>
      <c r="AD720" s="446"/>
      <c r="AE720" s="446"/>
      <c r="AF720" s="446"/>
      <c r="AG720" s="446"/>
      <c r="AH720" s="446"/>
      <c r="AI720" s="446"/>
    </row>
    <row r="721" spans="1:35" s="447" customFormat="1" ht="12" customHeight="1">
      <c r="A721" s="12" t="s">
        <v>857</v>
      </c>
      <c r="B721" s="12" t="s">
        <v>809</v>
      </c>
      <c r="C721" s="13">
        <v>1</v>
      </c>
      <c r="D721" s="13" t="s">
        <v>837</v>
      </c>
      <c r="E721" s="12" t="s">
        <v>858</v>
      </c>
      <c r="F721" s="267" t="s">
        <v>846</v>
      </c>
      <c r="G721" s="361">
        <v>2000</v>
      </c>
      <c r="H721" s="348">
        <v>0.9</v>
      </c>
      <c r="I721" s="55"/>
      <c r="J721" s="203"/>
      <c r="K721" s="662"/>
      <c r="L721" s="58"/>
      <c r="M721" s="335"/>
      <c r="N721" s="58"/>
      <c r="O721" s="58"/>
      <c r="P721" s="58"/>
      <c r="Q721" s="446"/>
      <c r="R721" s="446"/>
      <c r="S721" s="446"/>
      <c r="T721" s="446"/>
      <c r="U721" s="446"/>
      <c r="V721" s="446"/>
      <c r="W721" s="446"/>
      <c r="X721" s="446"/>
      <c r="Y721" s="446"/>
      <c r="Z721" s="446"/>
      <c r="AA721" s="446"/>
      <c r="AB721" s="446"/>
      <c r="AC721" s="446"/>
      <c r="AD721" s="446"/>
      <c r="AE721" s="446"/>
      <c r="AF721" s="446"/>
      <c r="AG721" s="446"/>
      <c r="AH721" s="446"/>
      <c r="AI721" s="446"/>
    </row>
    <row r="722" spans="1:35" s="447" customFormat="1" ht="12" customHeight="1">
      <c r="A722" s="12" t="s">
        <v>857</v>
      </c>
      <c r="B722" s="12" t="s">
        <v>809</v>
      </c>
      <c r="C722" s="13">
        <v>1</v>
      </c>
      <c r="D722" s="13" t="s">
        <v>837</v>
      </c>
      <c r="E722" s="12" t="s">
        <v>858</v>
      </c>
      <c r="F722" s="267" t="s">
        <v>846</v>
      </c>
      <c r="G722" s="361">
        <v>5000</v>
      </c>
      <c r="H722" s="348">
        <v>0.7</v>
      </c>
      <c r="I722" s="55"/>
      <c r="J722" s="203"/>
      <c r="K722" s="662"/>
      <c r="L722" s="58"/>
      <c r="M722" s="335"/>
      <c r="N722" s="58"/>
      <c r="O722" s="58"/>
      <c r="P722" s="58"/>
      <c r="Q722" s="446"/>
      <c r="R722" s="446"/>
      <c r="S722" s="446"/>
      <c r="T722" s="446"/>
      <c r="U722" s="446"/>
      <c r="V722" s="446"/>
      <c r="W722" s="446"/>
      <c r="X722" s="446"/>
      <c r="Y722" s="446"/>
      <c r="Z722" s="446"/>
      <c r="AA722" s="446"/>
      <c r="AB722" s="446"/>
      <c r="AC722" s="446"/>
      <c r="AD722" s="446"/>
      <c r="AE722" s="446"/>
      <c r="AF722" s="446"/>
      <c r="AG722" s="446"/>
      <c r="AH722" s="446"/>
      <c r="AI722" s="446"/>
    </row>
    <row r="723" spans="1:35" s="447" customFormat="1" ht="12" customHeight="1">
      <c r="A723" s="12" t="s">
        <v>857</v>
      </c>
      <c r="B723" s="12" t="s">
        <v>809</v>
      </c>
      <c r="C723" s="13">
        <v>1</v>
      </c>
      <c r="D723" s="13" t="s">
        <v>837</v>
      </c>
      <c r="E723" s="12" t="s">
        <v>858</v>
      </c>
      <c r="F723" s="267" t="s">
        <v>846</v>
      </c>
      <c r="G723" s="361">
        <v>10000</v>
      </c>
      <c r="H723" s="348">
        <v>0.3</v>
      </c>
      <c r="I723" s="55"/>
      <c r="J723" s="203"/>
      <c r="K723" s="662"/>
      <c r="L723" s="58"/>
      <c r="M723" s="335"/>
      <c r="N723" s="58"/>
      <c r="O723" s="58"/>
      <c r="P723" s="58"/>
      <c r="Q723" s="446"/>
      <c r="R723" s="446"/>
      <c r="S723" s="446"/>
      <c r="T723" s="446"/>
      <c r="U723" s="446"/>
      <c r="V723" s="446"/>
      <c r="W723" s="446"/>
      <c r="X723" s="446"/>
      <c r="Y723" s="446"/>
      <c r="Z723" s="446"/>
      <c r="AA723" s="446"/>
      <c r="AB723" s="446"/>
      <c r="AC723" s="446"/>
      <c r="AD723" s="446"/>
      <c r="AE723" s="446"/>
      <c r="AF723" s="446"/>
      <c r="AG723" s="446"/>
      <c r="AH723" s="446"/>
      <c r="AI723" s="446"/>
    </row>
    <row r="724" spans="1:35" s="447" customFormat="1" ht="12" customHeight="1">
      <c r="A724" s="12" t="s">
        <v>857</v>
      </c>
      <c r="B724" s="12" t="s">
        <v>809</v>
      </c>
      <c r="C724" s="13">
        <v>1</v>
      </c>
      <c r="D724" s="13" t="s">
        <v>837</v>
      </c>
      <c r="E724" s="12" t="s">
        <v>858</v>
      </c>
      <c r="F724" s="267" t="s">
        <v>846</v>
      </c>
      <c r="G724" s="361">
        <v>20000</v>
      </c>
      <c r="H724" s="348">
        <v>0.27</v>
      </c>
      <c r="I724" s="55"/>
      <c r="J724" s="203"/>
      <c r="K724" s="662"/>
      <c r="L724" s="58"/>
      <c r="M724" s="335"/>
      <c r="N724" s="58"/>
      <c r="O724" s="58"/>
      <c r="P724" s="58"/>
      <c r="Q724" s="446"/>
      <c r="R724" s="446"/>
      <c r="S724" s="446"/>
      <c r="T724" s="446"/>
      <c r="U724" s="446"/>
      <c r="V724" s="446"/>
      <c r="W724" s="446"/>
      <c r="X724" s="446"/>
      <c r="Y724" s="446"/>
      <c r="Z724" s="446"/>
      <c r="AA724" s="446"/>
      <c r="AB724" s="446"/>
      <c r="AC724" s="446"/>
      <c r="AD724" s="446"/>
      <c r="AE724" s="446"/>
      <c r="AF724" s="446"/>
      <c r="AG724" s="446"/>
      <c r="AH724" s="446"/>
      <c r="AI724" s="446"/>
    </row>
    <row r="725" spans="1:35" s="447" customFormat="1" ht="12" customHeight="1">
      <c r="A725" s="12" t="s">
        <v>857</v>
      </c>
      <c r="B725" s="12" t="s">
        <v>809</v>
      </c>
      <c r="C725" s="13">
        <v>1</v>
      </c>
      <c r="D725" s="13" t="s">
        <v>837</v>
      </c>
      <c r="E725" s="12" t="s">
        <v>858</v>
      </c>
      <c r="F725" s="267" t="s">
        <v>846</v>
      </c>
      <c r="G725" s="361">
        <v>50000</v>
      </c>
      <c r="H725" s="348">
        <v>0.25</v>
      </c>
      <c r="I725" s="55"/>
      <c r="J725" s="203"/>
      <c r="K725" s="662"/>
      <c r="L725" s="58"/>
      <c r="M725" s="335"/>
      <c r="N725" s="58"/>
      <c r="O725" s="58"/>
      <c r="P725" s="58"/>
      <c r="Q725" s="446"/>
      <c r="R725" s="446"/>
      <c r="S725" s="446"/>
      <c r="T725" s="446"/>
      <c r="U725" s="446"/>
      <c r="V725" s="446"/>
      <c r="W725" s="446"/>
      <c r="X725" s="446"/>
      <c r="Y725" s="446"/>
      <c r="Z725" s="446"/>
      <c r="AA725" s="446"/>
      <c r="AB725" s="446"/>
      <c r="AC725" s="446"/>
      <c r="AD725" s="446"/>
      <c r="AE725" s="446"/>
      <c r="AF725" s="446"/>
      <c r="AG725" s="446"/>
      <c r="AH725" s="446"/>
      <c r="AI725" s="446"/>
    </row>
    <row r="726" spans="1:35" s="447" customFormat="1" ht="12" customHeight="1">
      <c r="A726" s="12" t="s">
        <v>857</v>
      </c>
      <c r="B726" s="12" t="s">
        <v>809</v>
      </c>
      <c r="C726" s="13">
        <v>1</v>
      </c>
      <c r="D726" s="13" t="s">
        <v>837</v>
      </c>
      <c r="E726" s="12" t="s">
        <v>858</v>
      </c>
      <c r="F726" s="267" t="s">
        <v>846</v>
      </c>
      <c r="G726" s="361">
        <v>100000</v>
      </c>
      <c r="H726" s="348">
        <v>0.22</v>
      </c>
      <c r="I726" s="55"/>
      <c r="J726" s="203"/>
      <c r="K726" s="662"/>
      <c r="L726" s="58"/>
      <c r="M726" s="335"/>
      <c r="N726" s="58"/>
      <c r="O726" s="58"/>
      <c r="P726" s="58"/>
      <c r="Q726" s="446"/>
      <c r="R726" s="446"/>
      <c r="S726" s="446"/>
      <c r="T726" s="446"/>
      <c r="U726" s="446"/>
      <c r="V726" s="446"/>
      <c r="W726" s="446"/>
      <c r="X726" s="446"/>
      <c r="Y726" s="446"/>
      <c r="Z726" s="446"/>
      <c r="AA726" s="446"/>
      <c r="AB726" s="446"/>
      <c r="AC726" s="446"/>
      <c r="AD726" s="446"/>
      <c r="AE726" s="446"/>
      <c r="AF726" s="446"/>
      <c r="AG726" s="446"/>
      <c r="AH726" s="446"/>
      <c r="AI726" s="446"/>
    </row>
    <row r="727" spans="1:35" s="447" customFormat="1" ht="12" customHeight="1">
      <c r="A727" s="12" t="s">
        <v>857</v>
      </c>
      <c r="B727" s="12" t="s">
        <v>809</v>
      </c>
      <c r="C727" s="13">
        <v>1</v>
      </c>
      <c r="D727" s="13" t="s">
        <v>837</v>
      </c>
      <c r="E727" s="12" t="s">
        <v>858</v>
      </c>
      <c r="F727" s="267" t="s">
        <v>846</v>
      </c>
      <c r="G727" s="361">
        <v>200000</v>
      </c>
      <c r="H727" s="348">
        <v>0.21</v>
      </c>
      <c r="I727" s="55"/>
      <c r="J727" s="203"/>
      <c r="K727" s="662"/>
      <c r="L727" s="58"/>
      <c r="M727" s="335"/>
      <c r="N727" s="58"/>
      <c r="O727" s="58"/>
      <c r="P727" s="58"/>
      <c r="Q727" s="446"/>
      <c r="R727" s="446"/>
      <c r="S727" s="446"/>
      <c r="T727" s="446"/>
      <c r="U727" s="446"/>
      <c r="V727" s="446"/>
      <c r="W727" s="446"/>
      <c r="X727" s="446"/>
      <c r="Y727" s="446"/>
      <c r="Z727" s="446"/>
      <c r="AA727" s="446"/>
      <c r="AB727" s="446"/>
      <c r="AC727" s="446"/>
      <c r="AD727" s="446"/>
      <c r="AE727" s="446"/>
      <c r="AF727" s="446"/>
      <c r="AG727" s="446"/>
      <c r="AH727" s="446"/>
      <c r="AI727" s="446"/>
    </row>
    <row r="728" spans="1:35" s="447" customFormat="1" ht="12" customHeight="1">
      <c r="A728" s="12" t="s">
        <v>859</v>
      </c>
      <c r="B728" s="12" t="s">
        <v>810</v>
      </c>
      <c r="C728" s="13">
        <v>1</v>
      </c>
      <c r="D728" s="13" t="s">
        <v>837</v>
      </c>
      <c r="E728" s="12" t="s">
        <v>860</v>
      </c>
      <c r="F728" s="267" t="s">
        <v>846</v>
      </c>
      <c r="G728" s="361">
        <v>0</v>
      </c>
      <c r="H728" s="348">
        <v>1.8</v>
      </c>
      <c r="I728" s="55" t="s">
        <v>815</v>
      </c>
      <c r="J728" s="203"/>
      <c r="K728" s="662"/>
      <c r="L728" s="58"/>
      <c r="M728" s="335"/>
      <c r="N728" s="58"/>
      <c r="O728" s="58"/>
      <c r="P728" s="58"/>
      <c r="Q728" s="446"/>
      <c r="R728" s="446"/>
      <c r="S728" s="446"/>
      <c r="T728" s="446"/>
      <c r="U728" s="446"/>
      <c r="V728" s="446"/>
      <c r="W728" s="446"/>
      <c r="X728" s="446"/>
      <c r="Y728" s="446"/>
      <c r="Z728" s="446"/>
      <c r="AA728" s="446"/>
      <c r="AB728" s="446"/>
      <c r="AC728" s="446"/>
      <c r="AD728" s="446"/>
      <c r="AE728" s="446"/>
      <c r="AF728" s="446"/>
      <c r="AG728" s="446"/>
      <c r="AH728" s="446"/>
      <c r="AI728" s="446"/>
    </row>
    <row r="729" spans="1:35" s="447" customFormat="1" ht="12" customHeight="1">
      <c r="A729" s="12" t="s">
        <v>859</v>
      </c>
      <c r="B729" s="12" t="s">
        <v>810</v>
      </c>
      <c r="C729" s="13">
        <v>1</v>
      </c>
      <c r="D729" s="13" t="s">
        <v>837</v>
      </c>
      <c r="E729" s="12" t="s">
        <v>860</v>
      </c>
      <c r="F729" s="267" t="s">
        <v>846</v>
      </c>
      <c r="G729" s="361">
        <v>1000</v>
      </c>
      <c r="H729" s="348">
        <v>1.8</v>
      </c>
      <c r="I729" s="55"/>
      <c r="J729" s="203"/>
      <c r="K729" s="662"/>
      <c r="L729" s="58"/>
      <c r="M729" s="335"/>
      <c r="N729" s="58"/>
      <c r="O729" s="58"/>
      <c r="P729" s="58"/>
      <c r="Q729" s="446"/>
      <c r="R729" s="446"/>
      <c r="S729" s="446"/>
      <c r="T729" s="446"/>
      <c r="U729" s="446"/>
      <c r="V729" s="446"/>
      <c r="W729" s="446"/>
      <c r="X729" s="446"/>
      <c r="Y729" s="446"/>
      <c r="Z729" s="446"/>
      <c r="AA729" s="446"/>
      <c r="AB729" s="446"/>
      <c r="AC729" s="446"/>
      <c r="AD729" s="446"/>
      <c r="AE729" s="446"/>
      <c r="AF729" s="446"/>
      <c r="AG729" s="446"/>
      <c r="AH729" s="446"/>
      <c r="AI729" s="446"/>
    </row>
    <row r="730" spans="1:35" s="447" customFormat="1" ht="12" customHeight="1">
      <c r="A730" s="12" t="s">
        <v>859</v>
      </c>
      <c r="B730" s="12" t="s">
        <v>810</v>
      </c>
      <c r="C730" s="13">
        <v>1</v>
      </c>
      <c r="D730" s="13" t="s">
        <v>837</v>
      </c>
      <c r="E730" s="12" t="s">
        <v>860</v>
      </c>
      <c r="F730" s="267" t="s">
        <v>846</v>
      </c>
      <c r="G730" s="361">
        <v>2000</v>
      </c>
      <c r="H730" s="348">
        <v>0.9</v>
      </c>
      <c r="I730" s="55"/>
      <c r="J730" s="203"/>
      <c r="K730" s="662"/>
      <c r="L730" s="58"/>
      <c r="M730" s="335"/>
      <c r="N730" s="58"/>
      <c r="O730" s="58"/>
      <c r="P730" s="58"/>
      <c r="Q730" s="446"/>
      <c r="R730" s="446"/>
      <c r="S730" s="446"/>
      <c r="T730" s="446"/>
      <c r="U730" s="446"/>
      <c r="V730" s="446"/>
      <c r="W730" s="446"/>
      <c r="X730" s="446"/>
      <c r="Y730" s="446"/>
      <c r="Z730" s="446"/>
      <c r="AA730" s="446"/>
      <c r="AB730" s="446"/>
      <c r="AC730" s="446"/>
      <c r="AD730" s="446"/>
      <c r="AE730" s="446"/>
      <c r="AF730" s="446"/>
      <c r="AG730" s="446"/>
      <c r="AH730" s="446"/>
      <c r="AI730" s="446"/>
    </row>
    <row r="731" spans="1:35" s="447" customFormat="1" ht="12" customHeight="1">
      <c r="A731" s="12" t="s">
        <v>859</v>
      </c>
      <c r="B731" s="12" t="s">
        <v>810</v>
      </c>
      <c r="C731" s="13">
        <v>1</v>
      </c>
      <c r="D731" s="13" t="s">
        <v>837</v>
      </c>
      <c r="E731" s="12" t="s">
        <v>860</v>
      </c>
      <c r="F731" s="267" t="s">
        <v>846</v>
      </c>
      <c r="G731" s="361">
        <v>5000</v>
      </c>
      <c r="H731" s="348">
        <v>0.7</v>
      </c>
      <c r="I731" s="55"/>
      <c r="J731" s="203"/>
      <c r="K731" s="662"/>
      <c r="L731" s="58"/>
      <c r="M731" s="335"/>
      <c r="N731" s="58"/>
      <c r="O731" s="58"/>
      <c r="P731" s="58"/>
      <c r="Q731" s="446"/>
      <c r="R731" s="446"/>
      <c r="S731" s="446"/>
      <c r="T731" s="446"/>
      <c r="U731" s="446"/>
      <c r="V731" s="446"/>
      <c r="W731" s="446"/>
      <c r="X731" s="446"/>
      <c r="Y731" s="446"/>
      <c r="Z731" s="446"/>
      <c r="AA731" s="446"/>
      <c r="AB731" s="446"/>
      <c r="AC731" s="446"/>
      <c r="AD731" s="446"/>
      <c r="AE731" s="446"/>
      <c r="AF731" s="446"/>
      <c r="AG731" s="446"/>
      <c r="AH731" s="446"/>
      <c r="AI731" s="446"/>
    </row>
    <row r="732" spans="1:35" s="447" customFormat="1" ht="12" customHeight="1">
      <c r="A732" s="12" t="s">
        <v>859</v>
      </c>
      <c r="B732" s="12" t="s">
        <v>810</v>
      </c>
      <c r="C732" s="13">
        <v>1</v>
      </c>
      <c r="D732" s="13" t="s">
        <v>837</v>
      </c>
      <c r="E732" s="12" t="s">
        <v>860</v>
      </c>
      <c r="F732" s="267" t="s">
        <v>846</v>
      </c>
      <c r="G732" s="361">
        <v>10000</v>
      </c>
      <c r="H732" s="348">
        <v>0.3</v>
      </c>
      <c r="I732" s="55"/>
      <c r="J732" s="203"/>
      <c r="K732" s="662"/>
      <c r="L732" s="58"/>
      <c r="M732" s="335"/>
      <c r="N732" s="58"/>
      <c r="O732" s="58"/>
      <c r="P732" s="58"/>
      <c r="Q732" s="446"/>
      <c r="R732" s="446"/>
      <c r="S732" s="446"/>
      <c r="T732" s="446"/>
      <c r="U732" s="446"/>
      <c r="V732" s="446"/>
      <c r="W732" s="446"/>
      <c r="X732" s="446"/>
      <c r="Y732" s="446"/>
      <c r="Z732" s="446"/>
      <c r="AA732" s="446"/>
      <c r="AB732" s="446"/>
      <c r="AC732" s="446"/>
      <c r="AD732" s="446"/>
      <c r="AE732" s="446"/>
      <c r="AF732" s="446"/>
      <c r="AG732" s="446"/>
      <c r="AH732" s="446"/>
      <c r="AI732" s="446"/>
    </row>
    <row r="733" spans="1:35" s="447" customFormat="1" ht="12" customHeight="1">
      <c r="A733" s="12" t="s">
        <v>859</v>
      </c>
      <c r="B733" s="12" t="s">
        <v>810</v>
      </c>
      <c r="C733" s="13">
        <v>1</v>
      </c>
      <c r="D733" s="13" t="s">
        <v>837</v>
      </c>
      <c r="E733" s="12" t="s">
        <v>860</v>
      </c>
      <c r="F733" s="267" t="s">
        <v>846</v>
      </c>
      <c r="G733" s="361">
        <v>20000</v>
      </c>
      <c r="H733" s="348">
        <v>0.27</v>
      </c>
      <c r="I733" s="55"/>
      <c r="J733" s="203"/>
      <c r="K733" s="662"/>
      <c r="L733" s="58"/>
      <c r="M733" s="335"/>
      <c r="N733" s="58"/>
      <c r="O733" s="58"/>
      <c r="P733" s="58"/>
      <c r="Q733" s="446"/>
      <c r="R733" s="446"/>
      <c r="S733" s="446"/>
      <c r="T733" s="446"/>
      <c r="U733" s="446"/>
      <c r="V733" s="446"/>
      <c r="W733" s="446"/>
      <c r="X733" s="446"/>
      <c r="Y733" s="446"/>
      <c r="Z733" s="446"/>
      <c r="AA733" s="446"/>
      <c r="AB733" s="446"/>
      <c r="AC733" s="446"/>
      <c r="AD733" s="446"/>
      <c r="AE733" s="446"/>
      <c r="AF733" s="446"/>
      <c r="AG733" s="446"/>
      <c r="AH733" s="446"/>
      <c r="AI733" s="446"/>
    </row>
    <row r="734" spans="1:35" s="447" customFormat="1" ht="12" customHeight="1">
      <c r="A734" s="12" t="s">
        <v>859</v>
      </c>
      <c r="B734" s="12" t="s">
        <v>810</v>
      </c>
      <c r="C734" s="13">
        <v>1</v>
      </c>
      <c r="D734" s="13" t="s">
        <v>837</v>
      </c>
      <c r="E734" s="12" t="s">
        <v>860</v>
      </c>
      <c r="F734" s="267" t="s">
        <v>846</v>
      </c>
      <c r="G734" s="361">
        <v>50000</v>
      </c>
      <c r="H734" s="348">
        <v>0.25</v>
      </c>
      <c r="I734" s="55"/>
      <c r="J734" s="203"/>
      <c r="K734" s="662"/>
      <c r="L734" s="58"/>
      <c r="M734" s="335"/>
      <c r="N734" s="58"/>
      <c r="O734" s="58"/>
      <c r="P734" s="58"/>
      <c r="Q734" s="446"/>
      <c r="R734" s="446"/>
      <c r="S734" s="446"/>
      <c r="T734" s="446"/>
      <c r="U734" s="446"/>
      <c r="V734" s="446"/>
      <c r="W734" s="446"/>
      <c r="X734" s="446"/>
      <c r="Y734" s="446"/>
      <c r="Z734" s="446"/>
      <c r="AA734" s="446"/>
      <c r="AB734" s="446"/>
      <c r="AC734" s="446"/>
      <c r="AD734" s="446"/>
      <c r="AE734" s="446"/>
      <c r="AF734" s="446"/>
      <c r="AG734" s="446"/>
      <c r="AH734" s="446"/>
      <c r="AI734" s="446"/>
    </row>
    <row r="735" spans="1:35" s="447" customFormat="1" ht="12" customHeight="1">
      <c r="A735" s="12" t="s">
        <v>859</v>
      </c>
      <c r="B735" s="12" t="s">
        <v>810</v>
      </c>
      <c r="C735" s="13">
        <v>1</v>
      </c>
      <c r="D735" s="13" t="s">
        <v>837</v>
      </c>
      <c r="E735" s="12" t="s">
        <v>860</v>
      </c>
      <c r="F735" s="267" t="s">
        <v>846</v>
      </c>
      <c r="G735" s="361">
        <v>100000</v>
      </c>
      <c r="H735" s="348">
        <v>0.22</v>
      </c>
      <c r="I735" s="55"/>
      <c r="J735" s="203"/>
      <c r="K735" s="662"/>
      <c r="L735" s="58"/>
      <c r="M735" s="335"/>
      <c r="N735" s="58"/>
      <c r="O735" s="58"/>
      <c r="P735" s="58"/>
      <c r="Q735" s="446"/>
      <c r="R735" s="446"/>
      <c r="S735" s="446"/>
      <c r="T735" s="446"/>
      <c r="U735" s="446"/>
      <c r="V735" s="446"/>
      <c r="W735" s="446"/>
      <c r="X735" s="446"/>
      <c r="Y735" s="446"/>
      <c r="Z735" s="446"/>
      <c r="AA735" s="446"/>
      <c r="AB735" s="446"/>
      <c r="AC735" s="446"/>
      <c r="AD735" s="446"/>
      <c r="AE735" s="446"/>
      <c r="AF735" s="446"/>
      <c r="AG735" s="446"/>
      <c r="AH735" s="446"/>
      <c r="AI735" s="446"/>
    </row>
    <row r="736" spans="1:35" s="447" customFormat="1" ht="12" customHeight="1">
      <c r="A736" s="12" t="s">
        <v>859</v>
      </c>
      <c r="B736" s="12" t="s">
        <v>810</v>
      </c>
      <c r="C736" s="13">
        <v>1</v>
      </c>
      <c r="D736" s="13" t="s">
        <v>837</v>
      </c>
      <c r="E736" s="12" t="s">
        <v>860</v>
      </c>
      <c r="F736" s="267" t="s">
        <v>846</v>
      </c>
      <c r="G736" s="361">
        <v>200000</v>
      </c>
      <c r="H736" s="348">
        <v>0.21</v>
      </c>
      <c r="I736" s="55"/>
      <c r="J736" s="203"/>
      <c r="K736" s="662"/>
      <c r="L736" s="58"/>
      <c r="M736" s="335"/>
      <c r="N736" s="58"/>
      <c r="O736" s="58"/>
      <c r="P736" s="58"/>
      <c r="Q736" s="446"/>
      <c r="R736" s="446"/>
      <c r="S736" s="446"/>
      <c r="T736" s="446"/>
      <c r="U736" s="446"/>
      <c r="V736" s="446"/>
      <c r="W736" s="446"/>
      <c r="X736" s="446"/>
      <c r="Y736" s="446"/>
      <c r="Z736" s="446"/>
      <c r="AA736" s="446"/>
      <c r="AB736" s="446"/>
      <c r="AC736" s="446"/>
      <c r="AD736" s="446"/>
      <c r="AE736" s="446"/>
      <c r="AF736" s="446"/>
      <c r="AG736" s="446"/>
      <c r="AH736" s="446"/>
      <c r="AI736" s="446"/>
    </row>
    <row r="737" spans="1:35" s="447" customFormat="1" ht="12" customHeight="1">
      <c r="A737" s="12" t="s">
        <v>861</v>
      </c>
      <c r="B737" s="12" t="s">
        <v>811</v>
      </c>
      <c r="C737" s="13">
        <v>1</v>
      </c>
      <c r="D737" s="13" t="s">
        <v>837</v>
      </c>
      <c r="E737" s="12" t="s">
        <v>862</v>
      </c>
      <c r="F737" s="267" t="s">
        <v>846</v>
      </c>
      <c r="G737" s="361">
        <v>0</v>
      </c>
      <c r="H737" s="348">
        <v>1.8</v>
      </c>
      <c r="I737" s="55" t="s">
        <v>815</v>
      </c>
      <c r="J737" s="203"/>
      <c r="K737" s="662"/>
      <c r="L737" s="58"/>
      <c r="M737" s="335"/>
      <c r="N737" s="58"/>
      <c r="O737" s="58"/>
      <c r="P737" s="58"/>
      <c r="Q737" s="446"/>
      <c r="R737" s="446"/>
      <c r="S737" s="446"/>
      <c r="T737" s="446"/>
      <c r="U737" s="446"/>
      <c r="V737" s="446"/>
      <c r="W737" s="446"/>
      <c r="X737" s="446"/>
      <c r="Y737" s="446"/>
      <c r="Z737" s="446"/>
      <c r="AA737" s="446"/>
      <c r="AB737" s="446"/>
      <c r="AC737" s="446"/>
      <c r="AD737" s="446"/>
      <c r="AE737" s="446"/>
      <c r="AF737" s="446"/>
      <c r="AG737" s="446"/>
      <c r="AH737" s="446"/>
      <c r="AI737" s="446"/>
    </row>
    <row r="738" spans="1:35" s="447" customFormat="1" ht="12" customHeight="1">
      <c r="A738" s="12" t="s">
        <v>861</v>
      </c>
      <c r="B738" s="12" t="s">
        <v>811</v>
      </c>
      <c r="C738" s="13">
        <v>1</v>
      </c>
      <c r="D738" s="13" t="s">
        <v>837</v>
      </c>
      <c r="E738" s="12" t="s">
        <v>862</v>
      </c>
      <c r="F738" s="267" t="s">
        <v>846</v>
      </c>
      <c r="G738" s="361">
        <v>1000</v>
      </c>
      <c r="H738" s="348">
        <v>1.8</v>
      </c>
      <c r="I738" s="55"/>
      <c r="J738" s="203"/>
      <c r="K738" s="662"/>
      <c r="L738" s="58"/>
      <c r="M738" s="335"/>
      <c r="N738" s="58"/>
      <c r="O738" s="58"/>
      <c r="P738" s="58"/>
      <c r="Q738" s="446"/>
      <c r="R738" s="446"/>
      <c r="S738" s="446"/>
      <c r="T738" s="446"/>
      <c r="U738" s="446"/>
      <c r="V738" s="446"/>
      <c r="W738" s="446"/>
      <c r="X738" s="446"/>
      <c r="Y738" s="446"/>
      <c r="Z738" s="446"/>
      <c r="AA738" s="446"/>
      <c r="AB738" s="446"/>
      <c r="AC738" s="446"/>
      <c r="AD738" s="446"/>
      <c r="AE738" s="446"/>
      <c r="AF738" s="446"/>
      <c r="AG738" s="446"/>
      <c r="AH738" s="446"/>
      <c r="AI738" s="446"/>
    </row>
    <row r="739" spans="1:35" s="447" customFormat="1" ht="12" customHeight="1">
      <c r="A739" s="12" t="s">
        <v>861</v>
      </c>
      <c r="B739" s="12" t="s">
        <v>811</v>
      </c>
      <c r="C739" s="13">
        <v>1</v>
      </c>
      <c r="D739" s="13" t="s">
        <v>837</v>
      </c>
      <c r="E739" s="12" t="s">
        <v>862</v>
      </c>
      <c r="F739" s="267" t="s">
        <v>846</v>
      </c>
      <c r="G739" s="361">
        <v>2000</v>
      </c>
      <c r="H739" s="348">
        <v>0.9</v>
      </c>
      <c r="I739" s="55"/>
      <c r="J739" s="203"/>
      <c r="K739" s="662"/>
      <c r="L739" s="58"/>
      <c r="M739" s="335"/>
      <c r="N739" s="58"/>
      <c r="O739" s="58"/>
      <c r="P739" s="58"/>
      <c r="Q739" s="446"/>
      <c r="R739" s="446"/>
      <c r="S739" s="446"/>
      <c r="T739" s="446"/>
      <c r="U739" s="446"/>
      <c r="V739" s="446"/>
      <c r="W739" s="446"/>
      <c r="X739" s="446"/>
      <c r="Y739" s="446"/>
      <c r="Z739" s="446"/>
      <c r="AA739" s="446"/>
      <c r="AB739" s="446"/>
      <c r="AC739" s="446"/>
      <c r="AD739" s="446"/>
      <c r="AE739" s="446"/>
      <c r="AF739" s="446"/>
      <c r="AG739" s="446"/>
      <c r="AH739" s="446"/>
      <c r="AI739" s="446"/>
    </row>
    <row r="740" spans="1:35" s="447" customFormat="1" ht="12" customHeight="1">
      <c r="A740" s="12" t="s">
        <v>861</v>
      </c>
      <c r="B740" s="12" t="s">
        <v>811</v>
      </c>
      <c r="C740" s="13">
        <v>1</v>
      </c>
      <c r="D740" s="13" t="s">
        <v>837</v>
      </c>
      <c r="E740" s="12" t="s">
        <v>862</v>
      </c>
      <c r="F740" s="267" t="s">
        <v>846</v>
      </c>
      <c r="G740" s="361">
        <v>5000</v>
      </c>
      <c r="H740" s="348">
        <v>0.7</v>
      </c>
      <c r="I740" s="55"/>
      <c r="J740" s="203"/>
      <c r="K740" s="662"/>
      <c r="L740" s="58"/>
      <c r="M740" s="335"/>
      <c r="N740" s="58"/>
      <c r="O740" s="58"/>
      <c r="P740" s="58"/>
      <c r="Q740" s="446"/>
      <c r="R740" s="446"/>
      <c r="S740" s="446"/>
      <c r="T740" s="446"/>
      <c r="U740" s="446"/>
      <c r="V740" s="446"/>
      <c r="W740" s="446"/>
      <c r="X740" s="446"/>
      <c r="Y740" s="446"/>
      <c r="Z740" s="446"/>
      <c r="AA740" s="446"/>
      <c r="AB740" s="446"/>
      <c r="AC740" s="446"/>
      <c r="AD740" s="446"/>
      <c r="AE740" s="446"/>
      <c r="AF740" s="446"/>
      <c r="AG740" s="446"/>
      <c r="AH740" s="446"/>
      <c r="AI740" s="446"/>
    </row>
    <row r="741" spans="1:35" s="447" customFormat="1" ht="12" customHeight="1">
      <c r="A741" s="12" t="s">
        <v>861</v>
      </c>
      <c r="B741" s="12" t="s">
        <v>811</v>
      </c>
      <c r="C741" s="13">
        <v>1</v>
      </c>
      <c r="D741" s="13" t="s">
        <v>837</v>
      </c>
      <c r="E741" s="12" t="s">
        <v>862</v>
      </c>
      <c r="F741" s="267" t="s">
        <v>846</v>
      </c>
      <c r="G741" s="361">
        <v>10000</v>
      </c>
      <c r="H741" s="348">
        <v>0.3</v>
      </c>
      <c r="I741" s="55"/>
      <c r="J741" s="203"/>
      <c r="K741" s="662"/>
      <c r="L741" s="58"/>
      <c r="M741" s="335"/>
      <c r="N741" s="58"/>
      <c r="O741" s="58"/>
      <c r="P741" s="58"/>
      <c r="Q741" s="446"/>
      <c r="R741" s="446"/>
      <c r="S741" s="446"/>
      <c r="T741" s="446"/>
      <c r="U741" s="446"/>
      <c r="V741" s="446"/>
      <c r="W741" s="446"/>
      <c r="X741" s="446"/>
      <c r="Y741" s="446"/>
      <c r="Z741" s="446"/>
      <c r="AA741" s="446"/>
      <c r="AB741" s="446"/>
      <c r="AC741" s="446"/>
      <c r="AD741" s="446"/>
      <c r="AE741" s="446"/>
      <c r="AF741" s="446"/>
      <c r="AG741" s="446"/>
      <c r="AH741" s="446"/>
      <c r="AI741" s="446"/>
    </row>
    <row r="742" spans="1:35" s="447" customFormat="1" ht="12" customHeight="1">
      <c r="A742" s="12" t="s">
        <v>861</v>
      </c>
      <c r="B742" s="12" t="s">
        <v>811</v>
      </c>
      <c r="C742" s="13">
        <v>1</v>
      </c>
      <c r="D742" s="13" t="s">
        <v>837</v>
      </c>
      <c r="E742" s="12" t="s">
        <v>862</v>
      </c>
      <c r="F742" s="267" t="s">
        <v>846</v>
      </c>
      <c r="G742" s="361">
        <v>20000</v>
      </c>
      <c r="H742" s="348">
        <v>0.27</v>
      </c>
      <c r="I742" s="55"/>
      <c r="J742" s="203"/>
      <c r="K742" s="662"/>
      <c r="L742" s="58"/>
      <c r="M742" s="335"/>
      <c r="N742" s="58"/>
      <c r="O742" s="58"/>
      <c r="P742" s="58"/>
      <c r="Q742" s="446"/>
      <c r="R742" s="446"/>
      <c r="S742" s="446"/>
      <c r="T742" s="446"/>
      <c r="U742" s="446"/>
      <c r="V742" s="446"/>
      <c r="W742" s="446"/>
      <c r="X742" s="446"/>
      <c r="Y742" s="446"/>
      <c r="Z742" s="446"/>
      <c r="AA742" s="446"/>
      <c r="AB742" s="446"/>
      <c r="AC742" s="446"/>
      <c r="AD742" s="446"/>
      <c r="AE742" s="446"/>
      <c r="AF742" s="446"/>
      <c r="AG742" s="446"/>
      <c r="AH742" s="446"/>
      <c r="AI742" s="446"/>
    </row>
    <row r="743" spans="1:35" s="447" customFormat="1" ht="12" customHeight="1">
      <c r="A743" s="12" t="s">
        <v>861</v>
      </c>
      <c r="B743" s="12" t="s">
        <v>811</v>
      </c>
      <c r="C743" s="13">
        <v>1</v>
      </c>
      <c r="D743" s="13" t="s">
        <v>837</v>
      </c>
      <c r="E743" s="12" t="s">
        <v>862</v>
      </c>
      <c r="F743" s="267" t="s">
        <v>846</v>
      </c>
      <c r="G743" s="361">
        <v>50000</v>
      </c>
      <c r="H743" s="348">
        <v>0.25</v>
      </c>
      <c r="I743" s="55"/>
      <c r="J743" s="203"/>
      <c r="K743" s="662"/>
      <c r="L743" s="58"/>
      <c r="M743" s="335"/>
      <c r="N743" s="58"/>
      <c r="O743" s="58"/>
      <c r="P743" s="58"/>
      <c r="Q743" s="446"/>
      <c r="R743" s="446"/>
      <c r="S743" s="446"/>
      <c r="T743" s="446"/>
      <c r="U743" s="446"/>
      <c r="V743" s="446"/>
      <c r="W743" s="446"/>
      <c r="X743" s="446"/>
      <c r="Y743" s="446"/>
      <c r="Z743" s="446"/>
      <c r="AA743" s="446"/>
      <c r="AB743" s="446"/>
      <c r="AC743" s="446"/>
      <c r="AD743" s="446"/>
      <c r="AE743" s="446"/>
      <c r="AF743" s="446"/>
      <c r="AG743" s="446"/>
      <c r="AH743" s="446"/>
      <c r="AI743" s="446"/>
    </row>
    <row r="744" spans="1:35" s="447" customFormat="1" ht="12" customHeight="1">
      <c r="A744" s="12" t="s">
        <v>861</v>
      </c>
      <c r="B744" s="12" t="s">
        <v>811</v>
      </c>
      <c r="C744" s="13">
        <v>1</v>
      </c>
      <c r="D744" s="13" t="s">
        <v>837</v>
      </c>
      <c r="E744" s="12" t="s">
        <v>862</v>
      </c>
      <c r="F744" s="267" t="s">
        <v>846</v>
      </c>
      <c r="G744" s="361">
        <v>100000</v>
      </c>
      <c r="H744" s="348">
        <v>0.22</v>
      </c>
      <c r="I744" s="55"/>
      <c r="J744" s="203"/>
      <c r="K744" s="662"/>
      <c r="L744" s="58"/>
      <c r="M744" s="335"/>
      <c r="N744" s="58"/>
      <c r="O744" s="58"/>
      <c r="P744" s="58"/>
      <c r="Q744" s="446"/>
      <c r="R744" s="446"/>
      <c r="S744" s="446"/>
      <c r="T744" s="446"/>
      <c r="U744" s="446"/>
      <c r="V744" s="446"/>
      <c r="W744" s="446"/>
      <c r="X744" s="446"/>
      <c r="Y744" s="446"/>
      <c r="Z744" s="446"/>
      <c r="AA744" s="446"/>
      <c r="AB744" s="446"/>
      <c r="AC744" s="446"/>
      <c r="AD744" s="446"/>
      <c r="AE744" s="446"/>
      <c r="AF744" s="446"/>
      <c r="AG744" s="446"/>
      <c r="AH744" s="446"/>
      <c r="AI744" s="446"/>
    </row>
    <row r="745" spans="1:35" s="447" customFormat="1" ht="12" customHeight="1">
      <c r="A745" s="12" t="s">
        <v>861</v>
      </c>
      <c r="B745" s="12" t="s">
        <v>811</v>
      </c>
      <c r="C745" s="13">
        <v>1</v>
      </c>
      <c r="D745" s="13" t="s">
        <v>837</v>
      </c>
      <c r="E745" s="12" t="s">
        <v>862</v>
      </c>
      <c r="F745" s="267" t="s">
        <v>846</v>
      </c>
      <c r="G745" s="361">
        <v>200000</v>
      </c>
      <c r="H745" s="348">
        <v>0.21</v>
      </c>
      <c r="I745" s="55"/>
      <c r="J745" s="203"/>
      <c r="K745" s="662"/>
      <c r="L745" s="58"/>
      <c r="M745" s="335"/>
      <c r="N745" s="58"/>
      <c r="O745" s="58"/>
      <c r="P745" s="58"/>
      <c r="Q745" s="446"/>
      <c r="R745" s="446"/>
      <c r="S745" s="446"/>
      <c r="T745" s="446"/>
      <c r="U745" s="446"/>
      <c r="V745" s="446"/>
      <c r="W745" s="446"/>
      <c r="X745" s="446"/>
      <c r="Y745" s="446"/>
      <c r="Z745" s="446"/>
      <c r="AA745" s="446"/>
      <c r="AB745" s="446"/>
      <c r="AC745" s="446"/>
      <c r="AD745" s="446"/>
      <c r="AE745" s="446"/>
      <c r="AF745" s="446"/>
      <c r="AG745" s="446"/>
      <c r="AH745" s="446"/>
      <c r="AI745" s="446"/>
    </row>
    <row r="746" spans="1:35" s="447" customFormat="1" ht="12" customHeight="1">
      <c r="A746" s="12" t="s">
        <v>863</v>
      </c>
      <c r="B746" s="12" t="s">
        <v>812</v>
      </c>
      <c r="C746" s="13">
        <v>1</v>
      </c>
      <c r="D746" s="13" t="s">
        <v>837</v>
      </c>
      <c r="E746" s="12" t="s">
        <v>864</v>
      </c>
      <c r="F746" s="267" t="s">
        <v>846</v>
      </c>
      <c r="G746" s="361">
        <v>0</v>
      </c>
      <c r="H746" s="348">
        <v>1.8</v>
      </c>
      <c r="I746" s="55" t="s">
        <v>815</v>
      </c>
      <c r="J746" s="203"/>
      <c r="K746" s="662"/>
      <c r="L746" s="58"/>
      <c r="M746" s="335"/>
      <c r="N746" s="58"/>
      <c r="O746" s="58"/>
      <c r="P746" s="58"/>
      <c r="Q746" s="446"/>
      <c r="R746" s="446"/>
      <c r="S746" s="446"/>
      <c r="T746" s="446"/>
      <c r="U746" s="446"/>
      <c r="V746" s="446"/>
      <c r="W746" s="446"/>
      <c r="X746" s="446"/>
      <c r="Y746" s="446"/>
      <c r="Z746" s="446"/>
      <c r="AA746" s="446"/>
      <c r="AB746" s="446"/>
      <c r="AC746" s="446"/>
      <c r="AD746" s="446"/>
      <c r="AE746" s="446"/>
      <c r="AF746" s="446"/>
      <c r="AG746" s="446"/>
      <c r="AH746" s="446"/>
      <c r="AI746" s="446"/>
    </row>
    <row r="747" spans="1:35" s="447" customFormat="1" ht="12" customHeight="1">
      <c r="A747" s="12" t="s">
        <v>863</v>
      </c>
      <c r="B747" s="12" t="s">
        <v>812</v>
      </c>
      <c r="C747" s="13">
        <v>1</v>
      </c>
      <c r="D747" s="13" t="s">
        <v>837</v>
      </c>
      <c r="E747" s="12" t="s">
        <v>864</v>
      </c>
      <c r="F747" s="267" t="s">
        <v>846</v>
      </c>
      <c r="G747" s="361">
        <v>1000</v>
      </c>
      <c r="H747" s="348">
        <v>1.8</v>
      </c>
      <c r="I747" s="55"/>
      <c r="J747" s="203"/>
      <c r="K747" s="662"/>
      <c r="L747" s="58"/>
      <c r="M747" s="335"/>
      <c r="N747" s="58"/>
      <c r="O747" s="58"/>
      <c r="P747" s="58"/>
      <c r="Q747" s="446"/>
      <c r="R747" s="446"/>
      <c r="S747" s="446"/>
      <c r="T747" s="446"/>
      <c r="U747" s="446"/>
      <c r="V747" s="446"/>
      <c r="W747" s="446"/>
      <c r="X747" s="446"/>
      <c r="Y747" s="446"/>
      <c r="Z747" s="446"/>
      <c r="AA747" s="446"/>
      <c r="AB747" s="446"/>
      <c r="AC747" s="446"/>
      <c r="AD747" s="446"/>
      <c r="AE747" s="446"/>
      <c r="AF747" s="446"/>
      <c r="AG747" s="446"/>
      <c r="AH747" s="446"/>
      <c r="AI747" s="446"/>
    </row>
    <row r="748" spans="1:35" s="447" customFormat="1" ht="12" customHeight="1">
      <c r="A748" s="12" t="s">
        <v>863</v>
      </c>
      <c r="B748" s="12" t="s">
        <v>812</v>
      </c>
      <c r="C748" s="13">
        <v>1</v>
      </c>
      <c r="D748" s="13" t="s">
        <v>837</v>
      </c>
      <c r="E748" s="12" t="s">
        <v>864</v>
      </c>
      <c r="F748" s="267" t="s">
        <v>846</v>
      </c>
      <c r="G748" s="361">
        <v>2000</v>
      </c>
      <c r="H748" s="348">
        <v>0.9</v>
      </c>
      <c r="I748" s="55"/>
      <c r="J748" s="203"/>
      <c r="K748" s="662"/>
      <c r="L748" s="58"/>
      <c r="M748" s="335"/>
      <c r="N748" s="58"/>
      <c r="O748" s="58"/>
      <c r="P748" s="58"/>
      <c r="Q748" s="446"/>
      <c r="R748" s="446"/>
      <c r="S748" s="446"/>
      <c r="T748" s="446"/>
      <c r="U748" s="446"/>
      <c r="V748" s="446"/>
      <c r="W748" s="446"/>
      <c r="X748" s="446"/>
      <c r="Y748" s="446"/>
      <c r="Z748" s="446"/>
      <c r="AA748" s="446"/>
      <c r="AB748" s="446"/>
      <c r="AC748" s="446"/>
      <c r="AD748" s="446"/>
      <c r="AE748" s="446"/>
      <c r="AF748" s="446"/>
      <c r="AG748" s="446"/>
      <c r="AH748" s="446"/>
      <c r="AI748" s="446"/>
    </row>
    <row r="749" spans="1:35" s="447" customFormat="1" ht="12" customHeight="1">
      <c r="A749" s="12" t="s">
        <v>863</v>
      </c>
      <c r="B749" s="12" t="s">
        <v>812</v>
      </c>
      <c r="C749" s="13">
        <v>1</v>
      </c>
      <c r="D749" s="13" t="s">
        <v>837</v>
      </c>
      <c r="E749" s="12" t="s">
        <v>864</v>
      </c>
      <c r="F749" s="267" t="s">
        <v>846</v>
      </c>
      <c r="G749" s="361">
        <v>5000</v>
      </c>
      <c r="H749" s="348">
        <v>0.7</v>
      </c>
      <c r="I749" s="55"/>
      <c r="J749" s="203"/>
      <c r="K749" s="662"/>
      <c r="L749" s="58"/>
      <c r="M749" s="335"/>
      <c r="N749" s="58"/>
      <c r="O749" s="58"/>
      <c r="P749" s="58"/>
      <c r="Q749" s="446"/>
      <c r="R749" s="446"/>
      <c r="S749" s="446"/>
      <c r="T749" s="446"/>
      <c r="U749" s="446"/>
      <c r="V749" s="446"/>
      <c r="W749" s="446"/>
      <c r="X749" s="446"/>
      <c r="Y749" s="446"/>
      <c r="Z749" s="446"/>
      <c r="AA749" s="446"/>
      <c r="AB749" s="446"/>
      <c r="AC749" s="446"/>
      <c r="AD749" s="446"/>
      <c r="AE749" s="446"/>
      <c r="AF749" s="446"/>
      <c r="AG749" s="446"/>
      <c r="AH749" s="446"/>
      <c r="AI749" s="446"/>
    </row>
    <row r="750" spans="1:35" s="447" customFormat="1" ht="12" customHeight="1">
      <c r="A750" s="12" t="s">
        <v>863</v>
      </c>
      <c r="B750" s="12" t="s">
        <v>812</v>
      </c>
      <c r="C750" s="13">
        <v>1</v>
      </c>
      <c r="D750" s="13" t="s">
        <v>837</v>
      </c>
      <c r="E750" s="12" t="s">
        <v>864</v>
      </c>
      <c r="F750" s="267" t="s">
        <v>846</v>
      </c>
      <c r="G750" s="361">
        <v>10000</v>
      </c>
      <c r="H750" s="348">
        <v>0.3</v>
      </c>
      <c r="I750" s="55"/>
      <c r="J750" s="203"/>
      <c r="K750" s="662"/>
      <c r="L750" s="58"/>
      <c r="M750" s="335"/>
      <c r="N750" s="58"/>
      <c r="O750" s="58"/>
      <c r="P750" s="58"/>
      <c r="Q750" s="446"/>
      <c r="R750" s="446"/>
      <c r="S750" s="446"/>
      <c r="T750" s="446"/>
      <c r="U750" s="446"/>
      <c r="V750" s="446"/>
      <c r="W750" s="446"/>
      <c r="X750" s="446"/>
      <c r="Y750" s="446"/>
      <c r="Z750" s="446"/>
      <c r="AA750" s="446"/>
      <c r="AB750" s="446"/>
      <c r="AC750" s="446"/>
      <c r="AD750" s="446"/>
      <c r="AE750" s="446"/>
      <c r="AF750" s="446"/>
      <c r="AG750" s="446"/>
      <c r="AH750" s="446"/>
      <c r="AI750" s="446"/>
    </row>
    <row r="751" spans="1:35" s="447" customFormat="1" ht="12" customHeight="1">
      <c r="A751" s="12" t="s">
        <v>863</v>
      </c>
      <c r="B751" s="12" t="s">
        <v>812</v>
      </c>
      <c r="C751" s="13">
        <v>1</v>
      </c>
      <c r="D751" s="13" t="s">
        <v>837</v>
      </c>
      <c r="E751" s="12" t="s">
        <v>864</v>
      </c>
      <c r="F751" s="267" t="s">
        <v>846</v>
      </c>
      <c r="G751" s="361">
        <v>20000</v>
      </c>
      <c r="H751" s="348">
        <v>0.27</v>
      </c>
      <c r="I751" s="55"/>
      <c r="J751" s="203"/>
      <c r="K751" s="662"/>
      <c r="L751" s="58"/>
      <c r="M751" s="335"/>
      <c r="N751" s="58"/>
      <c r="O751" s="58"/>
      <c r="P751" s="58"/>
      <c r="Q751" s="446"/>
      <c r="R751" s="446"/>
      <c r="S751" s="446"/>
      <c r="T751" s="446"/>
      <c r="U751" s="446"/>
      <c r="V751" s="446"/>
      <c r="W751" s="446"/>
      <c r="X751" s="446"/>
      <c r="Y751" s="446"/>
      <c r="Z751" s="446"/>
      <c r="AA751" s="446"/>
      <c r="AB751" s="446"/>
      <c r="AC751" s="446"/>
      <c r="AD751" s="446"/>
      <c r="AE751" s="446"/>
      <c r="AF751" s="446"/>
      <c r="AG751" s="446"/>
      <c r="AH751" s="446"/>
      <c r="AI751" s="446"/>
    </row>
    <row r="752" spans="1:35" s="447" customFormat="1" ht="12" customHeight="1">
      <c r="A752" s="12" t="s">
        <v>863</v>
      </c>
      <c r="B752" s="12" t="s">
        <v>812</v>
      </c>
      <c r="C752" s="13">
        <v>1</v>
      </c>
      <c r="D752" s="13" t="s">
        <v>837</v>
      </c>
      <c r="E752" s="12" t="s">
        <v>864</v>
      </c>
      <c r="F752" s="267" t="s">
        <v>846</v>
      </c>
      <c r="G752" s="361">
        <v>50000</v>
      </c>
      <c r="H752" s="348">
        <v>0.25</v>
      </c>
      <c r="I752" s="55"/>
      <c r="J752" s="203"/>
      <c r="K752" s="662"/>
      <c r="L752" s="58"/>
      <c r="M752" s="335"/>
      <c r="N752" s="58"/>
      <c r="O752" s="58"/>
      <c r="P752" s="58"/>
      <c r="Q752" s="446"/>
      <c r="R752" s="446"/>
      <c r="S752" s="446"/>
      <c r="T752" s="446"/>
      <c r="U752" s="446"/>
      <c r="V752" s="446"/>
      <c r="W752" s="446"/>
      <c r="X752" s="446"/>
      <c r="Y752" s="446"/>
      <c r="Z752" s="446"/>
      <c r="AA752" s="446"/>
      <c r="AB752" s="446"/>
      <c r="AC752" s="446"/>
      <c r="AD752" s="446"/>
      <c r="AE752" s="446"/>
      <c r="AF752" s="446"/>
      <c r="AG752" s="446"/>
      <c r="AH752" s="446"/>
      <c r="AI752" s="446"/>
    </row>
    <row r="753" spans="1:35" s="447" customFormat="1" ht="12" customHeight="1">
      <c r="A753" s="12" t="s">
        <v>863</v>
      </c>
      <c r="B753" s="12" t="s">
        <v>812</v>
      </c>
      <c r="C753" s="13">
        <v>1</v>
      </c>
      <c r="D753" s="13" t="s">
        <v>837</v>
      </c>
      <c r="E753" s="12" t="s">
        <v>864</v>
      </c>
      <c r="F753" s="267" t="s">
        <v>846</v>
      </c>
      <c r="G753" s="361">
        <v>100000</v>
      </c>
      <c r="H753" s="348">
        <v>0.22</v>
      </c>
      <c r="I753" s="55"/>
      <c r="J753" s="203"/>
      <c r="K753" s="662"/>
      <c r="L753" s="58"/>
      <c r="M753" s="335"/>
      <c r="N753" s="58"/>
      <c r="O753" s="58"/>
      <c r="P753" s="58"/>
      <c r="Q753" s="446"/>
      <c r="R753" s="446"/>
      <c r="S753" s="446"/>
      <c r="T753" s="446"/>
      <c r="U753" s="446"/>
      <c r="V753" s="446"/>
      <c r="W753" s="446"/>
      <c r="X753" s="446"/>
      <c r="Y753" s="446"/>
      <c r="Z753" s="446"/>
      <c r="AA753" s="446"/>
      <c r="AB753" s="446"/>
      <c r="AC753" s="446"/>
      <c r="AD753" s="446"/>
      <c r="AE753" s="446"/>
      <c r="AF753" s="446"/>
      <c r="AG753" s="446"/>
      <c r="AH753" s="446"/>
      <c r="AI753" s="446"/>
    </row>
    <row r="754" spans="1:35" s="447" customFormat="1" ht="12" customHeight="1">
      <c r="A754" s="12" t="s">
        <v>863</v>
      </c>
      <c r="B754" s="12" t="s">
        <v>812</v>
      </c>
      <c r="C754" s="13">
        <v>1</v>
      </c>
      <c r="D754" s="13" t="s">
        <v>837</v>
      </c>
      <c r="E754" s="12" t="s">
        <v>864</v>
      </c>
      <c r="F754" s="267" t="s">
        <v>846</v>
      </c>
      <c r="G754" s="361">
        <v>200000</v>
      </c>
      <c r="H754" s="348">
        <v>0.21</v>
      </c>
      <c r="I754" s="55"/>
      <c r="J754" s="203"/>
      <c r="K754" s="662"/>
      <c r="L754" s="58"/>
      <c r="M754" s="335"/>
      <c r="N754" s="58"/>
      <c r="O754" s="58"/>
      <c r="P754" s="58"/>
      <c r="Q754" s="446"/>
      <c r="R754" s="446"/>
      <c r="S754" s="446"/>
      <c r="T754" s="446"/>
      <c r="U754" s="446"/>
      <c r="V754" s="446"/>
      <c r="W754" s="446"/>
      <c r="X754" s="446"/>
      <c r="Y754" s="446"/>
      <c r="Z754" s="446"/>
      <c r="AA754" s="446"/>
      <c r="AB754" s="446"/>
      <c r="AC754" s="446"/>
      <c r="AD754" s="446"/>
      <c r="AE754" s="446"/>
      <c r="AF754" s="446"/>
      <c r="AG754" s="446"/>
      <c r="AH754" s="446"/>
      <c r="AI754" s="446"/>
    </row>
    <row r="755" spans="1:35" s="447" customFormat="1" ht="12" customHeight="1">
      <c r="A755" s="12" t="s">
        <v>853</v>
      </c>
      <c r="B755" s="12" t="s">
        <v>18</v>
      </c>
      <c r="C755" s="13">
        <v>1</v>
      </c>
      <c r="D755" s="13" t="s">
        <v>837</v>
      </c>
      <c r="E755" s="12" t="s">
        <v>865</v>
      </c>
      <c r="F755" s="267" t="s">
        <v>866</v>
      </c>
      <c r="G755" s="361">
        <v>0</v>
      </c>
      <c r="H755" s="348">
        <v>3.28</v>
      </c>
      <c r="I755" s="55" t="s">
        <v>814</v>
      </c>
      <c r="J755" s="203"/>
      <c r="K755" s="662"/>
      <c r="L755" s="58"/>
      <c r="M755" s="335"/>
      <c r="N755" s="58"/>
      <c r="O755" s="58"/>
      <c r="P755" s="58"/>
      <c r="Q755" s="446"/>
      <c r="R755" s="446"/>
      <c r="S755" s="446"/>
      <c r="T755" s="446"/>
      <c r="U755" s="446"/>
      <c r="V755" s="446"/>
      <c r="W755" s="446"/>
      <c r="X755" s="446"/>
      <c r="Y755" s="446"/>
      <c r="Z755" s="446"/>
      <c r="AA755" s="446"/>
      <c r="AB755" s="446"/>
      <c r="AC755" s="446"/>
      <c r="AD755" s="446"/>
      <c r="AE755" s="446"/>
      <c r="AF755" s="446"/>
      <c r="AG755" s="446"/>
      <c r="AH755" s="446"/>
      <c r="AI755" s="446"/>
    </row>
    <row r="756" spans="1:35" s="447" customFormat="1" ht="12" customHeight="1">
      <c r="A756" s="12" t="s">
        <v>853</v>
      </c>
      <c r="B756" s="12" t="s">
        <v>18</v>
      </c>
      <c r="C756" s="13">
        <v>1</v>
      </c>
      <c r="D756" s="13" t="s">
        <v>837</v>
      </c>
      <c r="E756" s="12" t="s">
        <v>865</v>
      </c>
      <c r="F756" s="267" t="s">
        <v>866</v>
      </c>
      <c r="G756" s="361">
        <v>2000</v>
      </c>
      <c r="H756" s="348">
        <v>3.28</v>
      </c>
      <c r="I756" s="55"/>
      <c r="J756" s="203"/>
      <c r="K756" s="662"/>
      <c r="L756" s="58"/>
      <c r="M756" s="335"/>
      <c r="N756" s="58"/>
      <c r="O756" s="58"/>
      <c r="P756" s="58"/>
      <c r="Q756" s="446"/>
      <c r="R756" s="446"/>
      <c r="S756" s="446"/>
      <c r="T756" s="446"/>
      <c r="U756" s="446"/>
      <c r="V756" s="446"/>
      <c r="W756" s="446"/>
      <c r="X756" s="446"/>
      <c r="Y756" s="446"/>
      <c r="Z756" s="446"/>
      <c r="AA756" s="446"/>
      <c r="AB756" s="446"/>
      <c r="AC756" s="446"/>
      <c r="AD756" s="446"/>
      <c r="AE756" s="446"/>
      <c r="AF756" s="446"/>
      <c r="AG756" s="446"/>
      <c r="AH756" s="446"/>
      <c r="AI756" s="446"/>
    </row>
    <row r="757" spans="1:35" s="447" customFormat="1" ht="12" customHeight="1">
      <c r="A757" s="12" t="s">
        <v>853</v>
      </c>
      <c r="B757" s="12" t="s">
        <v>18</v>
      </c>
      <c r="C757" s="13">
        <v>1</v>
      </c>
      <c r="D757" s="13" t="s">
        <v>837</v>
      </c>
      <c r="E757" s="12" t="s">
        <v>865</v>
      </c>
      <c r="F757" s="267" t="s">
        <v>866</v>
      </c>
      <c r="G757" s="361">
        <v>5000</v>
      </c>
      <c r="H757" s="348">
        <v>3.25</v>
      </c>
      <c r="I757" s="55"/>
      <c r="J757" s="203"/>
      <c r="K757" s="662"/>
      <c r="L757" s="58"/>
      <c r="M757" s="335"/>
      <c r="N757" s="58"/>
      <c r="O757" s="58"/>
      <c r="P757" s="58"/>
      <c r="Q757" s="446"/>
      <c r="R757" s="446"/>
      <c r="S757" s="446"/>
      <c r="T757" s="446"/>
      <c r="U757" s="446"/>
      <c r="V757" s="446"/>
      <c r="W757" s="446"/>
      <c r="X757" s="446"/>
      <c r="Y757" s="446"/>
      <c r="Z757" s="446"/>
      <c r="AA757" s="446"/>
      <c r="AB757" s="446"/>
      <c r="AC757" s="446"/>
      <c r="AD757" s="446"/>
      <c r="AE757" s="446"/>
      <c r="AF757" s="446"/>
      <c r="AG757" s="446"/>
      <c r="AH757" s="446"/>
      <c r="AI757" s="446"/>
    </row>
    <row r="758" spans="1:35" s="447" customFormat="1" ht="12" customHeight="1">
      <c r="A758" s="12" t="s">
        <v>853</v>
      </c>
      <c r="B758" s="12" t="s">
        <v>18</v>
      </c>
      <c r="C758" s="13">
        <v>1</v>
      </c>
      <c r="D758" s="13" t="s">
        <v>837</v>
      </c>
      <c r="E758" s="12" t="s">
        <v>865</v>
      </c>
      <c r="F758" s="267" t="s">
        <v>866</v>
      </c>
      <c r="G758" s="361">
        <v>10000</v>
      </c>
      <c r="H758" s="348">
        <v>3.25</v>
      </c>
      <c r="I758" s="55"/>
      <c r="J758" s="203"/>
      <c r="K758" s="662"/>
      <c r="L758" s="58"/>
      <c r="M758" s="335"/>
      <c r="N758" s="58"/>
      <c r="O758" s="58"/>
      <c r="P758" s="58"/>
      <c r="Q758" s="446"/>
      <c r="R758" s="446"/>
      <c r="S758" s="446"/>
      <c r="T758" s="446"/>
      <c r="U758" s="446"/>
      <c r="V758" s="446"/>
      <c r="W758" s="446"/>
      <c r="X758" s="446"/>
      <c r="Y758" s="446"/>
      <c r="Z758" s="446"/>
      <c r="AA758" s="446"/>
      <c r="AB758" s="446"/>
      <c r="AC758" s="446"/>
      <c r="AD758" s="446"/>
      <c r="AE758" s="446"/>
      <c r="AF758" s="446"/>
      <c r="AG758" s="446"/>
      <c r="AH758" s="446"/>
      <c r="AI758" s="446"/>
    </row>
    <row r="759" spans="1:35" s="447" customFormat="1" ht="12" customHeight="1">
      <c r="A759" s="12" t="s">
        <v>853</v>
      </c>
      <c r="B759" s="12" t="s">
        <v>18</v>
      </c>
      <c r="C759" s="13">
        <v>1</v>
      </c>
      <c r="D759" s="13" t="s">
        <v>837</v>
      </c>
      <c r="E759" s="12" t="s">
        <v>865</v>
      </c>
      <c r="F759" s="267" t="s">
        <v>866</v>
      </c>
      <c r="G759" s="361">
        <v>20000</v>
      </c>
      <c r="H759" s="348">
        <v>3.17</v>
      </c>
      <c r="I759" s="55"/>
      <c r="J759" s="203"/>
      <c r="K759" s="662"/>
      <c r="L759" s="58"/>
      <c r="M759" s="335"/>
      <c r="N759" s="58"/>
      <c r="O759" s="58"/>
      <c r="P759" s="58"/>
      <c r="Q759" s="446"/>
      <c r="R759" s="446"/>
      <c r="S759" s="446"/>
      <c r="T759" s="446"/>
      <c r="U759" s="446"/>
      <c r="V759" s="446"/>
      <c r="W759" s="446"/>
      <c r="X759" s="446"/>
      <c r="Y759" s="446"/>
      <c r="Z759" s="446"/>
      <c r="AA759" s="446"/>
      <c r="AB759" s="446"/>
      <c r="AC759" s="446"/>
      <c r="AD759" s="446"/>
      <c r="AE759" s="446"/>
      <c r="AF759" s="446"/>
      <c r="AG759" s="446"/>
      <c r="AH759" s="446"/>
      <c r="AI759" s="446"/>
    </row>
    <row r="760" spans="1:35" s="447" customFormat="1" ht="12" customHeight="1">
      <c r="A760" s="12" t="s">
        <v>853</v>
      </c>
      <c r="B760" s="12" t="s">
        <v>18</v>
      </c>
      <c r="C760" s="13">
        <v>1</v>
      </c>
      <c r="D760" s="13" t="s">
        <v>837</v>
      </c>
      <c r="E760" s="12" t="s">
        <v>865</v>
      </c>
      <c r="F760" s="267" t="s">
        <v>866</v>
      </c>
      <c r="G760" s="361">
        <v>50000</v>
      </c>
      <c r="H760" s="348">
        <v>3.17</v>
      </c>
      <c r="I760" s="55"/>
      <c r="J760" s="203"/>
      <c r="K760" s="662"/>
      <c r="L760" s="58"/>
      <c r="M760" s="335"/>
      <c r="N760" s="58"/>
      <c r="O760" s="58"/>
      <c r="P760" s="58"/>
      <c r="Q760" s="446"/>
      <c r="R760" s="446"/>
      <c r="S760" s="446"/>
      <c r="T760" s="446"/>
      <c r="U760" s="446"/>
      <c r="V760" s="446"/>
      <c r="W760" s="446"/>
      <c r="X760" s="446"/>
      <c r="Y760" s="446"/>
      <c r="Z760" s="446"/>
      <c r="AA760" s="446"/>
      <c r="AB760" s="446"/>
      <c r="AC760" s="446"/>
      <c r="AD760" s="446"/>
      <c r="AE760" s="446"/>
      <c r="AF760" s="446"/>
      <c r="AG760" s="446"/>
      <c r="AH760" s="446"/>
      <c r="AI760" s="446"/>
    </row>
    <row r="761" spans="1:35" s="447" customFormat="1" ht="12" customHeight="1">
      <c r="A761" s="12" t="s">
        <v>853</v>
      </c>
      <c r="B761" s="12" t="s">
        <v>18</v>
      </c>
      <c r="C761" s="13">
        <v>1</v>
      </c>
      <c r="D761" s="13" t="s">
        <v>837</v>
      </c>
      <c r="E761" s="12" t="s">
        <v>865</v>
      </c>
      <c r="F761" s="267" t="s">
        <v>866</v>
      </c>
      <c r="G761" s="361">
        <v>100000</v>
      </c>
      <c r="H761" s="348">
        <v>3.03</v>
      </c>
      <c r="I761" s="55"/>
      <c r="J761" s="203"/>
      <c r="K761" s="662"/>
      <c r="L761" s="58"/>
      <c r="M761" s="335"/>
      <c r="N761" s="58"/>
      <c r="O761" s="58"/>
      <c r="P761" s="58"/>
      <c r="Q761" s="446"/>
      <c r="R761" s="446"/>
      <c r="S761" s="446"/>
      <c r="T761" s="446"/>
      <c r="U761" s="446"/>
      <c r="V761" s="446"/>
      <c r="W761" s="446"/>
      <c r="X761" s="446"/>
      <c r="Y761" s="446"/>
      <c r="Z761" s="446"/>
      <c r="AA761" s="446"/>
      <c r="AB761" s="446"/>
      <c r="AC761" s="446"/>
      <c r="AD761" s="446"/>
      <c r="AE761" s="446"/>
      <c r="AF761" s="446"/>
      <c r="AG761" s="446"/>
      <c r="AH761" s="446"/>
      <c r="AI761" s="446"/>
    </row>
    <row r="762" spans="1:35" s="447" customFormat="1" ht="12" customHeight="1">
      <c r="A762" s="12" t="s">
        <v>853</v>
      </c>
      <c r="B762" s="12" t="s">
        <v>27</v>
      </c>
      <c r="C762" s="13">
        <v>1</v>
      </c>
      <c r="D762" s="13" t="s">
        <v>837</v>
      </c>
      <c r="E762" s="12" t="s">
        <v>867</v>
      </c>
      <c r="F762" s="267" t="s">
        <v>866</v>
      </c>
      <c r="G762" s="361">
        <v>0</v>
      </c>
      <c r="H762" s="348">
        <v>2.61</v>
      </c>
      <c r="I762" s="55" t="s">
        <v>814</v>
      </c>
      <c r="J762" s="203"/>
      <c r="K762" s="662"/>
      <c r="L762" s="58"/>
      <c r="M762" s="335"/>
      <c r="N762" s="58"/>
      <c r="O762" s="58"/>
      <c r="P762" s="58"/>
      <c r="Q762" s="446"/>
      <c r="R762" s="446"/>
      <c r="S762" s="446"/>
      <c r="T762" s="446"/>
      <c r="U762" s="446"/>
      <c r="V762" s="446"/>
      <c r="W762" s="446"/>
      <c r="X762" s="446"/>
      <c r="Y762" s="446"/>
      <c r="Z762" s="446"/>
      <c r="AA762" s="446"/>
      <c r="AB762" s="446"/>
      <c r="AC762" s="446"/>
      <c r="AD762" s="446"/>
      <c r="AE762" s="446"/>
      <c r="AF762" s="446"/>
      <c r="AG762" s="446"/>
      <c r="AH762" s="446"/>
      <c r="AI762" s="446"/>
    </row>
    <row r="763" spans="1:35" s="447" customFormat="1" ht="12" customHeight="1">
      <c r="A763" s="12" t="s">
        <v>853</v>
      </c>
      <c r="B763" s="12" t="s">
        <v>27</v>
      </c>
      <c r="C763" s="13">
        <v>1</v>
      </c>
      <c r="D763" s="13" t="s">
        <v>837</v>
      </c>
      <c r="E763" s="12" t="s">
        <v>867</v>
      </c>
      <c r="F763" s="267" t="s">
        <v>866</v>
      </c>
      <c r="G763" s="361">
        <v>2000</v>
      </c>
      <c r="H763" s="348">
        <v>2.61</v>
      </c>
      <c r="I763" s="55"/>
      <c r="J763" s="203"/>
      <c r="K763" s="662"/>
      <c r="L763" s="58"/>
      <c r="M763" s="335"/>
      <c r="N763" s="58"/>
      <c r="O763" s="58"/>
      <c r="P763" s="58"/>
      <c r="Q763" s="446"/>
      <c r="R763" s="446"/>
      <c r="S763" s="446"/>
      <c r="T763" s="446"/>
      <c r="U763" s="446"/>
      <c r="V763" s="446"/>
      <c r="W763" s="446"/>
      <c r="X763" s="446"/>
      <c r="Y763" s="446"/>
      <c r="Z763" s="446"/>
      <c r="AA763" s="446"/>
      <c r="AB763" s="446"/>
      <c r="AC763" s="446"/>
      <c r="AD763" s="446"/>
      <c r="AE763" s="446"/>
      <c r="AF763" s="446"/>
      <c r="AG763" s="446"/>
      <c r="AH763" s="446"/>
      <c r="AI763" s="446"/>
    </row>
    <row r="764" spans="1:35" s="447" customFormat="1" ht="12" customHeight="1">
      <c r="A764" s="12" t="s">
        <v>853</v>
      </c>
      <c r="B764" s="12" t="s">
        <v>27</v>
      </c>
      <c r="C764" s="13">
        <v>1</v>
      </c>
      <c r="D764" s="13" t="s">
        <v>837</v>
      </c>
      <c r="E764" s="12" t="s">
        <v>867</v>
      </c>
      <c r="F764" s="267" t="s">
        <v>866</v>
      </c>
      <c r="G764" s="361">
        <v>5000</v>
      </c>
      <c r="H764" s="348">
        <v>2.52</v>
      </c>
      <c r="I764" s="55"/>
      <c r="J764" s="203"/>
      <c r="K764" s="662"/>
      <c r="L764" s="58"/>
      <c r="M764" s="335"/>
      <c r="N764" s="58"/>
      <c r="O764" s="58"/>
      <c r="P764" s="58"/>
      <c r="Q764" s="446"/>
      <c r="R764" s="446"/>
      <c r="S764" s="446"/>
      <c r="T764" s="446"/>
      <c r="U764" s="446"/>
      <c r="V764" s="446"/>
      <c r="W764" s="446"/>
      <c r="X764" s="446"/>
      <c r="Y764" s="446"/>
      <c r="Z764" s="446"/>
      <c r="AA764" s="446"/>
      <c r="AB764" s="446"/>
      <c r="AC764" s="446"/>
      <c r="AD764" s="446"/>
      <c r="AE764" s="446"/>
      <c r="AF764" s="446"/>
      <c r="AG764" s="446"/>
      <c r="AH764" s="446"/>
      <c r="AI764" s="446"/>
    </row>
    <row r="765" spans="1:35" s="447" customFormat="1" ht="12" customHeight="1">
      <c r="A765" s="12" t="s">
        <v>853</v>
      </c>
      <c r="B765" s="12" t="s">
        <v>27</v>
      </c>
      <c r="C765" s="13">
        <v>1</v>
      </c>
      <c r="D765" s="13" t="s">
        <v>837</v>
      </c>
      <c r="E765" s="12" t="s">
        <v>867</v>
      </c>
      <c r="F765" s="267" t="s">
        <v>866</v>
      </c>
      <c r="G765" s="361">
        <v>10000</v>
      </c>
      <c r="H765" s="348">
        <v>2.52</v>
      </c>
      <c r="I765" s="55"/>
      <c r="J765" s="203"/>
      <c r="K765" s="662"/>
      <c r="L765" s="58"/>
      <c r="M765" s="335"/>
      <c r="N765" s="58"/>
      <c r="O765" s="58"/>
      <c r="P765" s="58"/>
      <c r="Q765" s="446"/>
      <c r="R765" s="446"/>
      <c r="S765" s="446"/>
      <c r="T765" s="446"/>
      <c r="U765" s="446"/>
      <c r="V765" s="446"/>
      <c r="W765" s="446"/>
      <c r="X765" s="446"/>
      <c r="Y765" s="446"/>
      <c r="Z765" s="446"/>
      <c r="AA765" s="446"/>
      <c r="AB765" s="446"/>
      <c r="AC765" s="446"/>
      <c r="AD765" s="446"/>
      <c r="AE765" s="446"/>
      <c r="AF765" s="446"/>
      <c r="AG765" s="446"/>
      <c r="AH765" s="446"/>
      <c r="AI765" s="446"/>
    </row>
    <row r="766" spans="1:35" s="447" customFormat="1" ht="12" customHeight="1">
      <c r="A766" s="12" t="s">
        <v>853</v>
      </c>
      <c r="B766" s="12" t="s">
        <v>27</v>
      </c>
      <c r="C766" s="13">
        <v>1</v>
      </c>
      <c r="D766" s="13" t="s">
        <v>837</v>
      </c>
      <c r="E766" s="12" t="s">
        <v>867</v>
      </c>
      <c r="F766" s="267" t="s">
        <v>866</v>
      </c>
      <c r="G766" s="361">
        <v>20000</v>
      </c>
      <c r="H766" s="348">
        <v>2.4700000000000002</v>
      </c>
      <c r="I766" s="55"/>
      <c r="J766" s="203"/>
      <c r="K766" s="662"/>
      <c r="L766" s="58"/>
      <c r="M766" s="335"/>
      <c r="N766" s="58"/>
      <c r="O766" s="58"/>
      <c r="P766" s="58"/>
      <c r="Q766" s="446"/>
      <c r="R766" s="446"/>
      <c r="S766" s="446"/>
      <c r="T766" s="446"/>
      <c r="U766" s="446"/>
      <c r="V766" s="446"/>
      <c r="W766" s="446"/>
      <c r="X766" s="446"/>
      <c r="Y766" s="446"/>
      <c r="Z766" s="446"/>
      <c r="AA766" s="446"/>
      <c r="AB766" s="446"/>
      <c r="AC766" s="446"/>
      <c r="AD766" s="446"/>
      <c r="AE766" s="446"/>
      <c r="AF766" s="446"/>
      <c r="AG766" s="446"/>
      <c r="AH766" s="446"/>
      <c r="AI766" s="446"/>
    </row>
    <row r="767" spans="1:35" s="447" customFormat="1" ht="12" customHeight="1">
      <c r="A767" s="12" t="s">
        <v>853</v>
      </c>
      <c r="B767" s="12" t="s">
        <v>27</v>
      </c>
      <c r="C767" s="13">
        <v>1</v>
      </c>
      <c r="D767" s="13" t="s">
        <v>837</v>
      </c>
      <c r="E767" s="12" t="s">
        <v>867</v>
      </c>
      <c r="F767" s="267" t="s">
        <v>866</v>
      </c>
      <c r="G767" s="361">
        <v>50000</v>
      </c>
      <c r="H767" s="348">
        <v>2.4700000000000002</v>
      </c>
      <c r="I767" s="55"/>
      <c r="J767" s="203"/>
      <c r="K767" s="662"/>
      <c r="L767" s="58"/>
      <c r="M767" s="335"/>
      <c r="N767" s="58"/>
      <c r="O767" s="58"/>
      <c r="P767" s="58"/>
      <c r="Q767" s="446"/>
      <c r="R767" s="446"/>
      <c r="S767" s="446"/>
      <c r="T767" s="446"/>
      <c r="U767" s="446"/>
      <c r="V767" s="446"/>
      <c r="W767" s="446"/>
      <c r="X767" s="446"/>
      <c r="Y767" s="446"/>
      <c r="Z767" s="446"/>
      <c r="AA767" s="446"/>
      <c r="AB767" s="446"/>
      <c r="AC767" s="446"/>
      <c r="AD767" s="446"/>
      <c r="AE767" s="446"/>
      <c r="AF767" s="446"/>
      <c r="AG767" s="446"/>
      <c r="AH767" s="446"/>
      <c r="AI767" s="446"/>
    </row>
    <row r="768" spans="1:35" s="447" customFormat="1" ht="12" customHeight="1">
      <c r="A768" s="12" t="s">
        <v>853</v>
      </c>
      <c r="B768" s="12" t="s">
        <v>27</v>
      </c>
      <c r="C768" s="13">
        <v>1</v>
      </c>
      <c r="D768" s="13" t="s">
        <v>837</v>
      </c>
      <c r="E768" s="12" t="s">
        <v>867</v>
      </c>
      <c r="F768" s="267" t="s">
        <v>866</v>
      </c>
      <c r="G768" s="361">
        <v>100000</v>
      </c>
      <c r="H768" s="348">
        <v>2.38</v>
      </c>
      <c r="I768" s="55"/>
      <c r="J768" s="203"/>
      <c r="K768" s="662"/>
      <c r="L768" s="58"/>
      <c r="M768" s="335"/>
      <c r="N768" s="58"/>
      <c r="O768" s="58"/>
      <c r="P768" s="58"/>
      <c r="Q768" s="446"/>
      <c r="R768" s="446"/>
      <c r="S768" s="446"/>
      <c r="T768" s="446"/>
      <c r="U768" s="446"/>
      <c r="V768" s="446"/>
      <c r="W768" s="446"/>
      <c r="X768" s="446"/>
      <c r="Y768" s="446"/>
      <c r="Z768" s="446"/>
      <c r="AA768" s="446"/>
      <c r="AB768" s="446"/>
      <c r="AC768" s="446"/>
      <c r="AD768" s="446"/>
      <c r="AE768" s="446"/>
      <c r="AF768" s="446"/>
      <c r="AG768" s="446"/>
      <c r="AH768" s="446"/>
      <c r="AI768" s="446"/>
    </row>
    <row r="769" spans="1:35" s="447" customFormat="1" ht="12" customHeight="1">
      <c r="A769" s="12" t="s">
        <v>847</v>
      </c>
      <c r="B769" s="12" t="s">
        <v>287</v>
      </c>
      <c r="C769" s="13">
        <v>3.3300000000000003E-2</v>
      </c>
      <c r="D769" s="13" t="s">
        <v>837</v>
      </c>
      <c r="E769" s="12" t="s">
        <v>274</v>
      </c>
      <c r="F769" s="267" t="s">
        <v>848</v>
      </c>
      <c r="G769" s="361">
        <v>0</v>
      </c>
      <c r="H769" s="348">
        <v>5.0999999999999997E-2</v>
      </c>
      <c r="I769" s="663">
        <v>42730</v>
      </c>
      <c r="J769" s="203"/>
      <c r="K769" s="662"/>
      <c r="L769" s="58"/>
      <c r="M769" s="335"/>
      <c r="N769" s="58"/>
      <c r="O769" s="58"/>
      <c r="P769" s="58"/>
      <c r="Q769" s="446"/>
      <c r="R769" s="446"/>
      <c r="S769" s="446"/>
      <c r="T769" s="446"/>
      <c r="U769" s="446"/>
      <c r="V769" s="446"/>
      <c r="W769" s="446"/>
      <c r="X769" s="446"/>
      <c r="Y769" s="446"/>
      <c r="Z769" s="446"/>
      <c r="AA769" s="446"/>
      <c r="AB769" s="446"/>
      <c r="AC769" s="446"/>
      <c r="AD769" s="446"/>
      <c r="AE769" s="446"/>
      <c r="AF769" s="446"/>
      <c r="AG769" s="446"/>
      <c r="AH769" s="446"/>
      <c r="AI769" s="446"/>
    </row>
    <row r="770" spans="1:35" s="447" customFormat="1" ht="12" customHeight="1">
      <c r="A770" s="12" t="s">
        <v>847</v>
      </c>
      <c r="B770" s="12" t="s">
        <v>288</v>
      </c>
      <c r="C770" s="13">
        <v>3.3300000000000003E-2</v>
      </c>
      <c r="D770" s="13" t="s">
        <v>837</v>
      </c>
      <c r="E770" s="12" t="s">
        <v>275</v>
      </c>
      <c r="F770" s="267" t="s">
        <v>848</v>
      </c>
      <c r="G770" s="361">
        <v>0</v>
      </c>
      <c r="H770" s="348">
        <v>5.0999999999999997E-2</v>
      </c>
      <c r="I770" s="663">
        <v>42730</v>
      </c>
      <c r="J770" s="203"/>
      <c r="K770" s="662"/>
      <c r="L770" s="58"/>
      <c r="M770" s="335"/>
      <c r="N770" s="58"/>
      <c r="O770" s="58"/>
      <c r="P770" s="58"/>
      <c r="Q770" s="446"/>
      <c r="R770" s="446"/>
      <c r="S770" s="446"/>
      <c r="T770" s="446"/>
      <c r="U770" s="446"/>
      <c r="V770" s="446"/>
      <c r="W770" s="446"/>
      <c r="X770" s="446"/>
      <c r="Y770" s="446"/>
      <c r="Z770" s="446"/>
      <c r="AA770" s="446"/>
      <c r="AB770" s="446"/>
      <c r="AC770" s="446"/>
      <c r="AD770" s="446"/>
      <c r="AE770" s="446"/>
      <c r="AF770" s="446"/>
      <c r="AG770" s="446"/>
      <c r="AH770" s="446"/>
      <c r="AI770" s="446"/>
    </row>
    <row r="771" spans="1:35" s="447" customFormat="1" ht="12" customHeight="1">
      <c r="A771" s="442" t="s">
        <v>847</v>
      </c>
      <c r="B771" s="442" t="s">
        <v>289</v>
      </c>
      <c r="C771" s="443">
        <v>3.3300000000000003E-2</v>
      </c>
      <c r="D771" s="443" t="s">
        <v>837</v>
      </c>
      <c r="E771" s="442" t="s">
        <v>276</v>
      </c>
      <c r="F771" s="444" t="s">
        <v>848</v>
      </c>
      <c r="G771" s="445">
        <v>0</v>
      </c>
      <c r="H771" s="348">
        <v>0.2039</v>
      </c>
      <c r="I771" s="663">
        <v>42730</v>
      </c>
      <c r="J771" s="203"/>
      <c r="K771" s="662"/>
      <c r="L771" s="58"/>
      <c r="M771" s="446"/>
      <c r="N771" s="58"/>
      <c r="O771" s="58"/>
      <c r="P771" s="58"/>
      <c r="Q771" s="446"/>
      <c r="R771" s="446"/>
      <c r="S771" s="446"/>
      <c r="T771" s="446"/>
      <c r="U771" s="446"/>
      <c r="V771" s="446"/>
      <c r="W771" s="446"/>
      <c r="X771" s="446"/>
      <c r="Y771" s="446"/>
      <c r="Z771" s="446"/>
      <c r="AA771" s="446"/>
      <c r="AB771" s="446"/>
      <c r="AC771" s="446"/>
      <c r="AD771" s="446"/>
      <c r="AE771" s="446"/>
      <c r="AF771" s="446"/>
      <c r="AG771" s="446"/>
      <c r="AH771" s="446"/>
      <c r="AI771" s="446"/>
    </row>
    <row r="772" spans="1:35" s="447" customFormat="1" ht="12" customHeight="1">
      <c r="A772" s="12" t="s">
        <v>853</v>
      </c>
      <c r="B772" s="12" t="s">
        <v>32</v>
      </c>
      <c r="C772" s="13">
        <v>2.0899999999999998E-2</v>
      </c>
      <c r="D772" s="13" t="s">
        <v>837</v>
      </c>
      <c r="E772" s="12" t="s">
        <v>868</v>
      </c>
      <c r="F772" s="267" t="s">
        <v>848</v>
      </c>
      <c r="G772" s="361">
        <v>0</v>
      </c>
      <c r="H772" s="348">
        <v>0.48430000000000001</v>
      </c>
      <c r="I772" s="663">
        <v>42730</v>
      </c>
      <c r="J772" s="203"/>
      <c r="K772" s="662"/>
      <c r="L772" s="58"/>
      <c r="M772" s="335"/>
      <c r="N772" s="58"/>
      <c r="O772" s="58"/>
      <c r="P772" s="58"/>
      <c r="Q772" s="446"/>
      <c r="R772" s="446"/>
      <c r="S772" s="446"/>
      <c r="T772" s="446"/>
      <c r="U772" s="446"/>
      <c r="V772" s="446"/>
      <c r="W772" s="446"/>
      <c r="X772" s="446"/>
      <c r="Y772" s="446"/>
      <c r="Z772" s="446"/>
      <c r="AA772" s="446"/>
      <c r="AB772" s="446"/>
      <c r="AC772" s="446"/>
      <c r="AD772" s="446"/>
      <c r="AE772" s="446"/>
      <c r="AF772" s="446"/>
      <c r="AG772" s="446"/>
      <c r="AH772" s="446"/>
      <c r="AI772" s="446"/>
    </row>
    <row r="773" spans="1:35">
      <c r="A773" s="12" t="s">
        <v>842</v>
      </c>
      <c r="B773" s="12" t="s">
        <v>869</v>
      </c>
      <c r="C773" s="13">
        <v>1</v>
      </c>
      <c r="D773" s="13" t="s">
        <v>837</v>
      </c>
      <c r="E773" s="12" t="s">
        <v>870</v>
      </c>
      <c r="F773" s="267" t="s">
        <v>846</v>
      </c>
      <c r="G773" s="482">
        <v>0</v>
      </c>
      <c r="H773" s="348">
        <v>0.11</v>
      </c>
      <c r="I773" s="663">
        <v>42088</v>
      </c>
      <c r="J773" s="203"/>
      <c r="K773" s="662"/>
      <c r="L773" s="58"/>
      <c r="M773" s="335"/>
      <c r="N773" s="58"/>
      <c r="O773" s="58"/>
      <c r="P773" s="58"/>
    </row>
    <row r="774" spans="1:35">
      <c r="A774" s="12" t="s">
        <v>842</v>
      </c>
      <c r="B774" s="12" t="s">
        <v>869</v>
      </c>
      <c r="C774" s="13">
        <v>1</v>
      </c>
      <c r="D774" s="13" t="s">
        <v>837</v>
      </c>
      <c r="E774" s="12" t="s">
        <v>870</v>
      </c>
      <c r="F774" s="267" t="s">
        <v>846</v>
      </c>
      <c r="G774" s="482">
        <v>10000</v>
      </c>
      <c r="H774" s="348">
        <v>0.11</v>
      </c>
      <c r="I774" s="55"/>
      <c r="J774" s="203"/>
      <c r="K774" s="662"/>
      <c r="L774" s="58"/>
      <c r="M774" s="335"/>
      <c r="N774" s="58"/>
      <c r="O774" s="58"/>
      <c r="P774" s="58"/>
    </row>
    <row r="775" spans="1:35">
      <c r="A775" s="12" t="s">
        <v>842</v>
      </c>
      <c r="B775" s="12" t="s">
        <v>869</v>
      </c>
      <c r="C775" s="13">
        <v>1</v>
      </c>
      <c r="D775" s="13" t="s">
        <v>837</v>
      </c>
      <c r="E775" s="12" t="s">
        <v>870</v>
      </c>
      <c r="F775" s="267" t="s">
        <v>846</v>
      </c>
      <c r="G775" s="482">
        <v>20000</v>
      </c>
      <c r="H775" s="348">
        <v>0.09</v>
      </c>
      <c r="I775" s="55"/>
      <c r="J775" s="203"/>
      <c r="K775" s="662"/>
      <c r="L775" s="58"/>
      <c r="M775" s="335"/>
      <c r="N775" s="58"/>
      <c r="O775" s="58"/>
      <c r="P775" s="58"/>
    </row>
    <row r="776" spans="1:35">
      <c r="A776" s="12" t="s">
        <v>842</v>
      </c>
      <c r="B776" s="12" t="s">
        <v>869</v>
      </c>
      <c r="C776" s="13">
        <v>1</v>
      </c>
      <c r="D776" s="13" t="s">
        <v>837</v>
      </c>
      <c r="E776" s="12" t="s">
        <v>870</v>
      </c>
      <c r="F776" s="267" t="s">
        <v>846</v>
      </c>
      <c r="G776" s="482">
        <v>30000</v>
      </c>
      <c r="H776" s="348">
        <v>0.09</v>
      </c>
      <c r="I776" s="55"/>
      <c r="J776" s="203"/>
      <c r="K776" s="662"/>
      <c r="L776" s="58"/>
      <c r="M776" s="335"/>
      <c r="N776" s="58"/>
      <c r="O776" s="58"/>
      <c r="P776" s="58"/>
    </row>
    <row r="777" spans="1:35">
      <c r="A777" s="12" t="s">
        <v>842</v>
      </c>
      <c r="B777" s="12" t="s">
        <v>869</v>
      </c>
      <c r="C777" s="13">
        <v>1</v>
      </c>
      <c r="D777" s="13" t="s">
        <v>837</v>
      </c>
      <c r="E777" s="12" t="s">
        <v>870</v>
      </c>
      <c r="F777" s="267" t="s">
        <v>846</v>
      </c>
      <c r="G777" s="482">
        <v>50000</v>
      </c>
      <c r="H777" s="348">
        <v>0.08</v>
      </c>
      <c r="I777" s="55"/>
      <c r="J777" s="203"/>
      <c r="K777" s="662"/>
      <c r="L777" s="58"/>
      <c r="M777" s="335"/>
      <c r="N777" s="58"/>
      <c r="O777" s="58"/>
      <c r="P777" s="58"/>
    </row>
    <row r="778" spans="1:35">
      <c r="A778" s="12" t="s">
        <v>842</v>
      </c>
      <c r="B778" s="12" t="s">
        <v>869</v>
      </c>
      <c r="C778" s="13">
        <v>1</v>
      </c>
      <c r="D778" s="13" t="s">
        <v>837</v>
      </c>
      <c r="E778" s="12" t="s">
        <v>870</v>
      </c>
      <c r="F778" s="267" t="s">
        <v>846</v>
      </c>
      <c r="G778" s="482">
        <v>80000</v>
      </c>
      <c r="H778" s="348">
        <v>0.08</v>
      </c>
      <c r="I778" s="55"/>
      <c r="J778" s="203"/>
      <c r="K778" s="662"/>
      <c r="L778" s="58"/>
      <c r="M778" s="335"/>
      <c r="N778" s="58"/>
      <c r="O778" s="58"/>
      <c r="P778" s="58"/>
    </row>
    <row r="779" spans="1:35">
      <c r="A779" s="12" t="s">
        <v>842</v>
      </c>
      <c r="B779" s="12" t="s">
        <v>869</v>
      </c>
      <c r="C779" s="13">
        <v>1</v>
      </c>
      <c r="D779" s="13" t="s">
        <v>837</v>
      </c>
      <c r="E779" s="12" t="s">
        <v>870</v>
      </c>
      <c r="F779" s="267" t="s">
        <v>846</v>
      </c>
      <c r="G779" s="482">
        <v>100000</v>
      </c>
      <c r="H779" s="348">
        <v>0.08</v>
      </c>
      <c r="I779" s="55"/>
      <c r="J779" s="203"/>
      <c r="K779" s="662"/>
      <c r="L779" s="58"/>
      <c r="M779" s="335"/>
      <c r="N779" s="58"/>
      <c r="O779" s="58"/>
      <c r="P779" s="58"/>
    </row>
    <row r="780" spans="1:35">
      <c r="A780" s="12" t="s">
        <v>840</v>
      </c>
      <c r="B780" s="12" t="s">
        <v>869</v>
      </c>
      <c r="C780" s="13">
        <v>1</v>
      </c>
      <c r="D780" s="13" t="s">
        <v>837</v>
      </c>
      <c r="E780" s="12" t="s">
        <v>871</v>
      </c>
      <c r="F780" s="267" t="s">
        <v>846</v>
      </c>
      <c r="G780" s="482">
        <v>0</v>
      </c>
      <c r="H780" s="348">
        <v>0.11</v>
      </c>
      <c r="I780" s="55" t="s">
        <v>892</v>
      </c>
      <c r="J780" s="203"/>
      <c r="K780" s="662"/>
      <c r="L780" s="58"/>
      <c r="M780" s="335"/>
      <c r="N780" s="58"/>
      <c r="O780" s="58"/>
      <c r="P780" s="58"/>
    </row>
    <row r="781" spans="1:35">
      <c r="A781" s="12" t="s">
        <v>840</v>
      </c>
      <c r="B781" s="12" t="s">
        <v>869</v>
      </c>
      <c r="C781" s="13">
        <v>1</v>
      </c>
      <c r="D781" s="13" t="s">
        <v>837</v>
      </c>
      <c r="E781" s="12" t="s">
        <v>871</v>
      </c>
      <c r="F781" s="267" t="s">
        <v>846</v>
      </c>
      <c r="G781" s="482">
        <v>10000</v>
      </c>
      <c r="H781" s="348">
        <v>0.11</v>
      </c>
      <c r="I781" s="55"/>
      <c r="J781" s="203"/>
      <c r="K781" s="662"/>
      <c r="L781" s="58"/>
      <c r="M781" s="335"/>
      <c r="N781" s="58"/>
      <c r="O781" s="58"/>
      <c r="P781" s="58"/>
    </row>
    <row r="782" spans="1:35">
      <c r="A782" s="12" t="s">
        <v>840</v>
      </c>
      <c r="B782" s="12" t="s">
        <v>869</v>
      </c>
      <c r="C782" s="13">
        <v>1</v>
      </c>
      <c r="D782" s="13" t="s">
        <v>837</v>
      </c>
      <c r="E782" s="12" t="s">
        <v>871</v>
      </c>
      <c r="F782" s="267" t="s">
        <v>846</v>
      </c>
      <c r="G782" s="482">
        <v>20000</v>
      </c>
      <c r="H782" s="348">
        <v>0.09</v>
      </c>
      <c r="I782" s="55"/>
      <c r="J782" s="203"/>
      <c r="K782" s="662"/>
      <c r="L782" s="58"/>
      <c r="M782" s="335"/>
      <c r="N782" s="58"/>
      <c r="O782" s="58"/>
      <c r="P782" s="58"/>
    </row>
    <row r="783" spans="1:35">
      <c r="A783" s="12" t="s">
        <v>840</v>
      </c>
      <c r="B783" s="12" t="s">
        <v>869</v>
      </c>
      <c r="C783" s="13">
        <v>1</v>
      </c>
      <c r="D783" s="13" t="s">
        <v>837</v>
      </c>
      <c r="E783" s="12" t="s">
        <v>871</v>
      </c>
      <c r="F783" s="267" t="s">
        <v>846</v>
      </c>
      <c r="G783" s="482">
        <v>30000</v>
      </c>
      <c r="H783" s="348">
        <v>0.09</v>
      </c>
      <c r="I783" s="55"/>
      <c r="J783" s="203"/>
      <c r="K783" s="662"/>
      <c r="L783" s="58"/>
      <c r="M783" s="335"/>
      <c r="N783" s="58"/>
      <c r="O783" s="58"/>
      <c r="P783" s="58"/>
    </row>
    <row r="784" spans="1:35">
      <c r="A784" s="12" t="s">
        <v>840</v>
      </c>
      <c r="B784" s="12" t="s">
        <v>869</v>
      </c>
      <c r="C784" s="13">
        <v>1</v>
      </c>
      <c r="D784" s="13" t="s">
        <v>837</v>
      </c>
      <c r="E784" s="12" t="s">
        <v>871</v>
      </c>
      <c r="F784" s="267" t="s">
        <v>846</v>
      </c>
      <c r="G784" s="482">
        <v>50000</v>
      </c>
      <c r="H784" s="348">
        <v>0.08</v>
      </c>
      <c r="I784" s="55"/>
      <c r="J784" s="203"/>
      <c r="K784" s="662"/>
      <c r="L784" s="58"/>
      <c r="M784" s="335"/>
      <c r="N784" s="58"/>
      <c r="O784" s="58"/>
      <c r="P784" s="58"/>
    </row>
    <row r="785" spans="1:16">
      <c r="A785" s="12" t="s">
        <v>840</v>
      </c>
      <c r="B785" s="12" t="s">
        <v>869</v>
      </c>
      <c r="C785" s="13">
        <v>1</v>
      </c>
      <c r="D785" s="13" t="s">
        <v>837</v>
      </c>
      <c r="E785" s="12" t="s">
        <v>871</v>
      </c>
      <c r="F785" s="267" t="s">
        <v>846</v>
      </c>
      <c r="G785" s="482">
        <v>80000</v>
      </c>
      <c r="H785" s="348">
        <v>0.08</v>
      </c>
      <c r="I785" s="55"/>
      <c r="J785" s="203"/>
      <c r="K785" s="662"/>
      <c r="L785" s="58"/>
      <c r="M785" s="335"/>
      <c r="N785" s="58"/>
      <c r="O785" s="58"/>
      <c r="P785" s="58"/>
    </row>
    <row r="786" spans="1:16">
      <c r="A786" s="12" t="s">
        <v>840</v>
      </c>
      <c r="B786" s="12" t="s">
        <v>869</v>
      </c>
      <c r="C786" s="13">
        <v>1</v>
      </c>
      <c r="D786" s="13" t="s">
        <v>837</v>
      </c>
      <c r="E786" s="12" t="s">
        <v>871</v>
      </c>
      <c r="F786" s="267" t="s">
        <v>846</v>
      </c>
      <c r="G786" s="482">
        <v>100000</v>
      </c>
      <c r="H786" s="348">
        <v>0.08</v>
      </c>
      <c r="I786" s="55"/>
      <c r="J786" s="203"/>
      <c r="K786" s="662"/>
      <c r="L786" s="58"/>
      <c r="M786" s="335"/>
      <c r="N786" s="58"/>
      <c r="O786" s="58"/>
      <c r="P786" s="58"/>
    </row>
    <row r="787" spans="1:16">
      <c r="A787" s="12" t="s">
        <v>872</v>
      </c>
      <c r="B787" s="12" t="s">
        <v>397</v>
      </c>
      <c r="C787" s="13">
        <v>1</v>
      </c>
      <c r="D787" s="13" t="s">
        <v>837</v>
      </c>
      <c r="E787" s="12" t="s">
        <v>873</v>
      </c>
      <c r="F787" s="267" t="s">
        <v>1124</v>
      </c>
      <c r="G787" s="482">
        <v>0</v>
      </c>
      <c r="H787" s="348">
        <v>3.2877000000000001</v>
      </c>
      <c r="I787" s="547" t="s">
        <v>921</v>
      </c>
      <c r="J787" s="203"/>
      <c r="K787" s="662"/>
      <c r="L787" s="58"/>
      <c r="M787" s="203"/>
      <c r="N787" s="58"/>
      <c r="O787" s="58"/>
      <c r="P787" s="58"/>
    </row>
    <row r="788" spans="1:16">
      <c r="A788" s="12" t="s">
        <v>872</v>
      </c>
      <c r="B788" s="12" t="s">
        <v>397</v>
      </c>
      <c r="C788" s="13">
        <v>1</v>
      </c>
      <c r="D788" s="13" t="s">
        <v>837</v>
      </c>
      <c r="E788" s="12" t="s">
        <v>873</v>
      </c>
      <c r="F788" s="267" t="s">
        <v>1124</v>
      </c>
      <c r="G788" s="482">
        <v>5000</v>
      </c>
      <c r="H788" s="348">
        <v>3.2877000000000001</v>
      </c>
      <c r="I788" s="547" t="s">
        <v>921</v>
      </c>
      <c r="J788" s="203"/>
      <c r="K788" s="665"/>
      <c r="L788" s="58"/>
      <c r="M788" s="203"/>
      <c r="N788" s="58"/>
      <c r="O788" s="58"/>
      <c r="P788" s="58"/>
    </row>
    <row r="789" spans="1:16">
      <c r="A789" s="12" t="s">
        <v>872</v>
      </c>
      <c r="B789" s="12" t="s">
        <v>397</v>
      </c>
      <c r="C789" s="13">
        <v>1</v>
      </c>
      <c r="D789" s="13" t="s">
        <v>837</v>
      </c>
      <c r="E789" s="12" t="s">
        <v>873</v>
      </c>
      <c r="F789" s="267" t="s">
        <v>1124</v>
      </c>
      <c r="G789" s="482">
        <v>10000</v>
      </c>
      <c r="H789" s="348">
        <v>2.5856999999999997</v>
      </c>
      <c r="I789" s="547" t="s">
        <v>921</v>
      </c>
      <c r="J789" s="203"/>
      <c r="K789" s="665"/>
      <c r="L789" s="58"/>
      <c r="M789" s="203"/>
      <c r="N789" s="58"/>
      <c r="O789" s="58"/>
      <c r="P789" s="58"/>
    </row>
    <row r="790" spans="1:16">
      <c r="A790" s="12" t="s">
        <v>872</v>
      </c>
      <c r="B790" s="12" t="s">
        <v>397</v>
      </c>
      <c r="C790" s="13">
        <v>1</v>
      </c>
      <c r="D790" s="13" t="s">
        <v>837</v>
      </c>
      <c r="E790" s="12" t="s">
        <v>873</v>
      </c>
      <c r="F790" s="267" t="s">
        <v>1124</v>
      </c>
      <c r="G790" s="482">
        <v>30000</v>
      </c>
      <c r="H790" s="348">
        <v>2.2112999999999996</v>
      </c>
      <c r="I790" s="547" t="s">
        <v>921</v>
      </c>
      <c r="J790" s="203"/>
      <c r="K790" s="665"/>
      <c r="L790" s="58"/>
      <c r="M790" s="203"/>
      <c r="N790" s="58"/>
      <c r="O790" s="58"/>
      <c r="P790" s="58"/>
    </row>
    <row r="791" spans="1:16">
      <c r="A791" s="12" t="s">
        <v>872</v>
      </c>
      <c r="B791" s="12" t="s">
        <v>397</v>
      </c>
      <c r="C791" s="13">
        <v>1</v>
      </c>
      <c r="D791" s="13" t="s">
        <v>837</v>
      </c>
      <c r="E791" s="12" t="s">
        <v>873</v>
      </c>
      <c r="F791" s="267" t="s">
        <v>1124</v>
      </c>
      <c r="G791" s="482">
        <v>35000</v>
      </c>
      <c r="H791" s="348">
        <v>2.1644999999999999</v>
      </c>
      <c r="I791" s="547" t="s">
        <v>921</v>
      </c>
      <c r="J791" s="203"/>
      <c r="K791" s="665"/>
      <c r="L791" s="58"/>
      <c r="M791" s="203"/>
      <c r="N791" s="58"/>
      <c r="O791" s="58"/>
      <c r="P791" s="58"/>
    </row>
    <row r="792" spans="1:16">
      <c r="A792" s="12" t="s">
        <v>872</v>
      </c>
      <c r="B792" s="12" t="s">
        <v>397</v>
      </c>
      <c r="C792" s="13">
        <v>1</v>
      </c>
      <c r="D792" s="13" t="s">
        <v>837</v>
      </c>
      <c r="E792" s="12" t="s">
        <v>873</v>
      </c>
      <c r="F792" s="267" t="s">
        <v>1124</v>
      </c>
      <c r="G792" s="482">
        <v>50000</v>
      </c>
      <c r="H792" s="348">
        <v>2.0943000000000001</v>
      </c>
      <c r="I792" s="547" t="s">
        <v>921</v>
      </c>
      <c r="J792" s="203"/>
      <c r="K792" s="665"/>
      <c r="L792" s="58"/>
      <c r="M792" s="203"/>
      <c r="N792" s="58"/>
      <c r="O792" s="58"/>
      <c r="P792" s="58"/>
    </row>
    <row r="793" spans="1:16">
      <c r="A793" s="12" t="s">
        <v>872</v>
      </c>
      <c r="B793" s="12" t="s">
        <v>397</v>
      </c>
      <c r="C793" s="13">
        <v>1</v>
      </c>
      <c r="D793" s="13" t="s">
        <v>837</v>
      </c>
      <c r="E793" s="12" t="s">
        <v>873</v>
      </c>
      <c r="F793" s="267" t="s">
        <v>1124</v>
      </c>
      <c r="G793" s="482">
        <v>80000</v>
      </c>
      <c r="H793" s="348">
        <v>2.0358000000000001</v>
      </c>
      <c r="I793" s="547" t="s">
        <v>921</v>
      </c>
      <c r="J793" s="203"/>
      <c r="K793" s="665"/>
      <c r="L793" s="58"/>
      <c r="M793" s="203"/>
      <c r="N793" s="58"/>
      <c r="O793" s="58"/>
      <c r="P793" s="58"/>
    </row>
    <row r="794" spans="1:16">
      <c r="A794" s="12" t="s">
        <v>872</v>
      </c>
      <c r="B794" s="12" t="s">
        <v>400</v>
      </c>
      <c r="C794" s="13">
        <v>0.33339999999999997</v>
      </c>
      <c r="D794" s="13" t="s">
        <v>837</v>
      </c>
      <c r="E794" s="12" t="s">
        <v>874</v>
      </c>
      <c r="F794" s="267" t="s">
        <v>1124</v>
      </c>
      <c r="G794" s="482">
        <v>0</v>
      </c>
      <c r="H794" s="348">
        <v>3.1238999999999999</v>
      </c>
      <c r="I794" s="547" t="s">
        <v>921</v>
      </c>
      <c r="J794" s="203"/>
      <c r="K794" s="662"/>
      <c r="L794" s="58"/>
      <c r="M794" s="203"/>
      <c r="N794" s="58"/>
      <c r="O794" s="58"/>
      <c r="P794" s="58"/>
    </row>
    <row r="795" spans="1:16">
      <c r="A795" s="12" t="s">
        <v>872</v>
      </c>
      <c r="B795" s="12" t="s">
        <v>400</v>
      </c>
      <c r="C795" s="13">
        <v>0.33339999999999997</v>
      </c>
      <c r="D795" s="13" t="s">
        <v>837</v>
      </c>
      <c r="E795" s="12" t="s">
        <v>874</v>
      </c>
      <c r="F795" s="267" t="s">
        <v>1124</v>
      </c>
      <c r="G795" s="482">
        <v>1000</v>
      </c>
      <c r="H795" s="348">
        <v>3.1238999999999999</v>
      </c>
      <c r="I795" s="547" t="s">
        <v>921</v>
      </c>
      <c r="J795" s="203"/>
      <c r="K795" s="665"/>
      <c r="L795" s="58"/>
      <c r="M795" s="203"/>
      <c r="N795" s="58"/>
      <c r="O795" s="58"/>
      <c r="P795" s="58"/>
    </row>
    <row r="796" spans="1:16">
      <c r="A796" s="12" t="s">
        <v>872</v>
      </c>
      <c r="B796" s="12" t="s">
        <v>400</v>
      </c>
      <c r="C796" s="13">
        <v>0.33339999999999997</v>
      </c>
      <c r="D796" s="13" t="s">
        <v>837</v>
      </c>
      <c r="E796" s="12" t="s">
        <v>874</v>
      </c>
      <c r="F796" s="267" t="s">
        <v>1124</v>
      </c>
      <c r="G796" s="482">
        <v>3000</v>
      </c>
      <c r="H796" s="348">
        <v>1.8251999999999999</v>
      </c>
      <c r="I796" s="547" t="s">
        <v>921</v>
      </c>
      <c r="J796" s="203"/>
      <c r="K796" s="665"/>
      <c r="L796" s="58"/>
      <c r="M796" s="203"/>
      <c r="N796" s="58"/>
      <c r="O796" s="58"/>
      <c r="P796" s="58"/>
    </row>
    <row r="797" spans="1:16">
      <c r="A797" s="12" t="s">
        <v>872</v>
      </c>
      <c r="B797" s="12" t="s">
        <v>400</v>
      </c>
      <c r="C797" s="13">
        <v>0.33339999999999997</v>
      </c>
      <c r="D797" s="13" t="s">
        <v>837</v>
      </c>
      <c r="E797" s="12" t="s">
        <v>874</v>
      </c>
      <c r="F797" s="267" t="s">
        <v>1124</v>
      </c>
      <c r="G797" s="482">
        <v>5000</v>
      </c>
      <c r="H797" s="348">
        <v>1.4273999999999998</v>
      </c>
      <c r="I797" s="547" t="s">
        <v>921</v>
      </c>
      <c r="J797" s="203"/>
      <c r="K797" s="665"/>
      <c r="L797" s="58"/>
      <c r="M797" s="203"/>
      <c r="N797" s="58"/>
      <c r="O797" s="58"/>
      <c r="P797" s="58"/>
    </row>
    <row r="798" spans="1:16">
      <c r="A798" s="12" t="s">
        <v>872</v>
      </c>
      <c r="B798" s="12" t="s">
        <v>400</v>
      </c>
      <c r="C798" s="13">
        <v>0.33339999999999997</v>
      </c>
      <c r="D798" s="13" t="s">
        <v>837</v>
      </c>
      <c r="E798" s="12" t="s">
        <v>874</v>
      </c>
      <c r="F798" s="267" t="s">
        <v>1124</v>
      </c>
      <c r="G798" s="482">
        <v>10000</v>
      </c>
      <c r="H798" s="348">
        <v>1.2226499999999998</v>
      </c>
      <c r="I798" s="547" t="s">
        <v>921</v>
      </c>
      <c r="J798" s="203"/>
      <c r="K798" s="665"/>
      <c r="L798" s="58"/>
      <c r="M798" s="203"/>
      <c r="N798" s="58"/>
      <c r="O798" s="58"/>
      <c r="P798" s="58"/>
    </row>
    <row r="799" spans="1:16">
      <c r="A799" s="12" t="s">
        <v>872</v>
      </c>
      <c r="B799" s="12" t="s">
        <v>400</v>
      </c>
      <c r="C799" s="13">
        <v>0.33339999999999997</v>
      </c>
      <c r="D799" s="13" t="s">
        <v>837</v>
      </c>
      <c r="E799" s="12" t="s">
        <v>874</v>
      </c>
      <c r="F799" s="267" t="s">
        <v>1124</v>
      </c>
      <c r="G799" s="482">
        <v>20000</v>
      </c>
      <c r="H799" s="348">
        <v>1.1711699999999998</v>
      </c>
      <c r="I799" s="547" t="s">
        <v>921</v>
      </c>
      <c r="J799" s="203"/>
      <c r="K799" s="665"/>
      <c r="L799" s="58"/>
      <c r="M799" s="203"/>
      <c r="N799" s="58"/>
      <c r="O799" s="58"/>
      <c r="P799" s="58"/>
    </row>
    <row r="800" spans="1:16">
      <c r="A800" s="12" t="s">
        <v>872</v>
      </c>
      <c r="B800" s="12" t="s">
        <v>400</v>
      </c>
      <c r="C800" s="13">
        <v>0.33339999999999997</v>
      </c>
      <c r="D800" s="13" t="s">
        <v>837</v>
      </c>
      <c r="E800" s="12" t="s">
        <v>874</v>
      </c>
      <c r="F800" s="267" t="s">
        <v>1124</v>
      </c>
      <c r="G800" s="482">
        <v>30000</v>
      </c>
      <c r="H800" s="348">
        <v>1.1466000000000001</v>
      </c>
      <c r="I800" s="547" t="s">
        <v>921</v>
      </c>
      <c r="J800" s="203"/>
      <c r="K800" s="665"/>
      <c r="L800" s="58"/>
      <c r="M800" s="203"/>
      <c r="N800" s="58"/>
      <c r="O800" s="58"/>
      <c r="P800" s="58"/>
    </row>
    <row r="801" spans="1:16" s="546" customFormat="1">
      <c r="A801" s="539" t="s">
        <v>893</v>
      </c>
      <c r="B801" s="539" t="s">
        <v>906</v>
      </c>
      <c r="C801" s="540">
        <v>0.25</v>
      </c>
      <c r="D801" s="540" t="s">
        <v>837</v>
      </c>
      <c r="E801" s="539" t="s">
        <v>894</v>
      </c>
      <c r="F801" s="541" t="s">
        <v>848</v>
      </c>
      <c r="G801" s="542">
        <v>0</v>
      </c>
      <c r="H801" s="381">
        <v>0.57450000000000001</v>
      </c>
      <c r="I801" s="663">
        <v>42730</v>
      </c>
      <c r="J801" s="203"/>
      <c r="K801" s="662"/>
      <c r="L801" s="58"/>
      <c r="M801" s="335"/>
      <c r="N801" s="58"/>
      <c r="O801" s="58"/>
      <c r="P801" s="58"/>
    </row>
    <row r="802" spans="1:16" s="546" customFormat="1">
      <c r="A802" s="539" t="s">
        <v>893</v>
      </c>
      <c r="B802" s="539" t="s">
        <v>907</v>
      </c>
      <c r="C802" s="540">
        <v>1.3900000000000001E-2</v>
      </c>
      <c r="D802" s="540" t="s">
        <v>837</v>
      </c>
      <c r="E802" s="539" t="s">
        <v>895</v>
      </c>
      <c r="F802" s="541" t="s">
        <v>848</v>
      </c>
      <c r="G802" s="542">
        <v>0</v>
      </c>
      <c r="H802" s="381">
        <v>4.6077000000000004</v>
      </c>
      <c r="I802" s="663">
        <v>42730</v>
      </c>
      <c r="J802" s="203"/>
      <c r="K802" s="662"/>
      <c r="L802" s="58"/>
      <c r="M802" s="335"/>
      <c r="N802" s="58"/>
      <c r="O802" s="58"/>
      <c r="P802" s="58"/>
    </row>
    <row r="803" spans="1:16" s="546" customFormat="1">
      <c r="A803" s="539" t="s">
        <v>893</v>
      </c>
      <c r="B803" s="539" t="s">
        <v>908</v>
      </c>
      <c r="C803" s="540">
        <v>2.7800000000000002E-2</v>
      </c>
      <c r="D803" s="540" t="s">
        <v>837</v>
      </c>
      <c r="E803" s="539" t="s">
        <v>896</v>
      </c>
      <c r="F803" s="541" t="s">
        <v>848</v>
      </c>
      <c r="G803" s="542">
        <v>0</v>
      </c>
      <c r="H803" s="381">
        <v>0.41039999999999999</v>
      </c>
      <c r="I803" s="663">
        <v>42730</v>
      </c>
      <c r="J803" s="203"/>
      <c r="K803" s="662"/>
      <c r="L803" s="58"/>
      <c r="M803" s="335"/>
      <c r="N803" s="58"/>
      <c r="O803" s="58"/>
      <c r="P803" s="58"/>
    </row>
    <row r="804" spans="1:16" s="546" customFormat="1">
      <c r="A804" s="539" t="s">
        <v>898</v>
      </c>
      <c r="B804" s="539" t="s">
        <v>720</v>
      </c>
      <c r="C804" s="540">
        <v>0.25</v>
      </c>
      <c r="D804" s="540" t="s">
        <v>837</v>
      </c>
      <c r="E804" s="539" t="s">
        <v>897</v>
      </c>
      <c r="F804" s="541" t="s">
        <v>846</v>
      </c>
      <c r="G804" s="542">
        <v>0</v>
      </c>
      <c r="H804" s="381">
        <v>2.7250000000000001</v>
      </c>
      <c r="I804" s="663">
        <v>42723</v>
      </c>
      <c r="J804" s="203"/>
      <c r="K804" s="662"/>
      <c r="L804" s="58"/>
      <c r="M804" s="335"/>
      <c r="N804" s="58"/>
      <c r="O804" s="58"/>
      <c r="P804" s="58"/>
    </row>
    <row r="805" spans="1:16" s="546" customFormat="1">
      <c r="A805" s="539" t="s">
        <v>898</v>
      </c>
      <c r="B805" s="539" t="s">
        <v>720</v>
      </c>
      <c r="C805" s="540">
        <v>0.25</v>
      </c>
      <c r="D805" s="540" t="s">
        <v>837</v>
      </c>
      <c r="E805" s="539" t="s">
        <v>897</v>
      </c>
      <c r="F805" s="541" t="s">
        <v>846</v>
      </c>
      <c r="G805" s="542">
        <v>1000</v>
      </c>
      <c r="H805" s="381">
        <v>2.7250000000000001</v>
      </c>
      <c r="I805" s="663">
        <v>42723</v>
      </c>
      <c r="J805" s="203"/>
      <c r="K805" s="662"/>
      <c r="L805" s="58"/>
      <c r="M805" s="335"/>
      <c r="N805" s="58"/>
      <c r="O805" s="58"/>
      <c r="P805" s="58"/>
    </row>
    <row r="806" spans="1:16" s="546" customFormat="1">
      <c r="A806" s="539" t="s">
        <v>898</v>
      </c>
      <c r="B806" s="539" t="s">
        <v>720</v>
      </c>
      <c r="C806" s="540">
        <v>0.25</v>
      </c>
      <c r="D806" s="540" t="s">
        <v>837</v>
      </c>
      <c r="E806" s="539" t="s">
        <v>897</v>
      </c>
      <c r="F806" s="541" t="s">
        <v>846</v>
      </c>
      <c r="G806" s="542">
        <v>2000</v>
      </c>
      <c r="H806" s="381">
        <v>1.635</v>
      </c>
      <c r="I806" s="663">
        <v>42723</v>
      </c>
      <c r="J806" s="203"/>
      <c r="K806" s="662"/>
      <c r="L806" s="58"/>
      <c r="M806" s="335"/>
      <c r="N806" s="58"/>
      <c r="O806" s="58"/>
      <c r="P806" s="58"/>
    </row>
    <row r="807" spans="1:16" s="546" customFormat="1">
      <c r="A807" s="539" t="s">
        <v>898</v>
      </c>
      <c r="B807" s="539" t="s">
        <v>720</v>
      </c>
      <c r="C807" s="540">
        <v>0.25</v>
      </c>
      <c r="D807" s="540" t="s">
        <v>837</v>
      </c>
      <c r="E807" s="539" t="s">
        <v>897</v>
      </c>
      <c r="F807" s="541" t="s">
        <v>846</v>
      </c>
      <c r="G807" s="542">
        <v>5000</v>
      </c>
      <c r="H807" s="381">
        <v>1.417</v>
      </c>
      <c r="I807" s="663">
        <v>42723</v>
      </c>
      <c r="J807" s="203"/>
      <c r="K807" s="662"/>
      <c r="L807" s="58"/>
      <c r="M807" s="335"/>
      <c r="N807" s="58"/>
      <c r="O807" s="58"/>
      <c r="P807" s="58"/>
    </row>
    <row r="808" spans="1:16" s="546" customFormat="1">
      <c r="A808" s="539" t="s">
        <v>898</v>
      </c>
      <c r="B808" s="539" t="s">
        <v>720</v>
      </c>
      <c r="C808" s="540">
        <v>0.25</v>
      </c>
      <c r="D808" s="540" t="s">
        <v>837</v>
      </c>
      <c r="E808" s="539" t="s">
        <v>897</v>
      </c>
      <c r="F808" s="541" t="s">
        <v>846</v>
      </c>
      <c r="G808" s="542">
        <v>0</v>
      </c>
      <c r="H808" s="381">
        <v>2.7250000000000001</v>
      </c>
      <c r="I808" s="663">
        <v>42723</v>
      </c>
      <c r="J808" s="203"/>
      <c r="K808" s="662"/>
      <c r="L808" s="58"/>
      <c r="M808" s="335"/>
      <c r="N808" s="58"/>
      <c r="O808" s="58"/>
      <c r="P808" s="58"/>
    </row>
    <row r="809" spans="1:16" s="546" customFormat="1">
      <c r="A809" s="539" t="s">
        <v>919</v>
      </c>
      <c r="B809" s="539" t="s">
        <v>902</v>
      </c>
      <c r="C809" s="540">
        <v>1</v>
      </c>
      <c r="D809" s="540" t="s">
        <v>837</v>
      </c>
      <c r="E809" s="539" t="s">
        <v>901</v>
      </c>
      <c r="F809" s="541" t="s">
        <v>839</v>
      </c>
      <c r="G809" s="542">
        <v>0</v>
      </c>
      <c r="H809" s="543">
        <v>6.3062999999999994</v>
      </c>
      <c r="I809" s="547" t="s">
        <v>921</v>
      </c>
      <c r="J809" s="203"/>
      <c r="K809" s="665"/>
      <c r="L809" s="58"/>
      <c r="M809" s="203"/>
      <c r="N809" s="58"/>
      <c r="O809" s="58"/>
      <c r="P809" s="58"/>
    </row>
    <row r="810" spans="1:16" s="546" customFormat="1">
      <c r="A810" s="539" t="s">
        <v>919</v>
      </c>
      <c r="B810" s="539" t="s">
        <v>902</v>
      </c>
      <c r="C810" s="540">
        <v>1</v>
      </c>
      <c r="D810" s="540" t="s">
        <v>837</v>
      </c>
      <c r="E810" s="539" t="s">
        <v>901</v>
      </c>
      <c r="F810" s="541" t="s">
        <v>839</v>
      </c>
      <c r="G810" s="542">
        <v>3000</v>
      </c>
      <c r="H810" s="543">
        <v>6.3062999999999994</v>
      </c>
      <c r="I810" s="547" t="s">
        <v>921</v>
      </c>
      <c r="J810" s="203"/>
      <c r="K810" s="665"/>
      <c r="L810" s="58"/>
      <c r="M810" s="203"/>
      <c r="N810" s="58"/>
      <c r="O810" s="58"/>
      <c r="P810" s="58"/>
    </row>
    <row r="811" spans="1:16" s="546" customFormat="1">
      <c r="A811" s="539" t="s">
        <v>919</v>
      </c>
      <c r="B811" s="539" t="s">
        <v>902</v>
      </c>
      <c r="C811" s="540">
        <v>1</v>
      </c>
      <c r="D811" s="540" t="s">
        <v>837</v>
      </c>
      <c r="E811" s="539" t="s">
        <v>901</v>
      </c>
      <c r="F811" s="541" t="s">
        <v>839</v>
      </c>
      <c r="G811" s="542">
        <v>5000</v>
      </c>
      <c r="H811" s="543">
        <v>5.0076000000000001</v>
      </c>
      <c r="I811" s="547" t="s">
        <v>921</v>
      </c>
      <c r="J811" s="203"/>
      <c r="K811" s="665"/>
      <c r="L811" s="58"/>
      <c r="M811" s="203"/>
      <c r="N811" s="58"/>
      <c r="O811" s="58"/>
      <c r="P811" s="58"/>
    </row>
    <row r="812" spans="1:16" s="546" customFormat="1">
      <c r="A812" s="539" t="s">
        <v>919</v>
      </c>
      <c r="B812" s="539" t="s">
        <v>902</v>
      </c>
      <c r="C812" s="540">
        <v>1</v>
      </c>
      <c r="D812" s="540" t="s">
        <v>837</v>
      </c>
      <c r="E812" s="539" t="s">
        <v>901</v>
      </c>
      <c r="F812" s="541" t="s">
        <v>839</v>
      </c>
      <c r="G812" s="542">
        <v>10000</v>
      </c>
      <c r="H812" s="543">
        <v>4.0013999999999994</v>
      </c>
      <c r="I812" s="547" t="s">
        <v>921</v>
      </c>
      <c r="J812" s="203"/>
      <c r="K812" s="665"/>
      <c r="L812" s="58"/>
      <c r="M812" s="203"/>
      <c r="N812" s="58"/>
      <c r="O812" s="58"/>
      <c r="P812" s="58"/>
    </row>
    <row r="813" spans="1:16" s="546" customFormat="1">
      <c r="A813" s="539" t="s">
        <v>919</v>
      </c>
      <c r="B813" s="539" t="s">
        <v>902</v>
      </c>
      <c r="C813" s="540">
        <v>1</v>
      </c>
      <c r="D813" s="540" t="s">
        <v>837</v>
      </c>
      <c r="E813" s="539" t="s">
        <v>901</v>
      </c>
      <c r="F813" s="541" t="s">
        <v>839</v>
      </c>
      <c r="G813" s="542">
        <v>20000</v>
      </c>
      <c r="H813" s="543">
        <v>3.6503999999999999</v>
      </c>
      <c r="I813" s="547" t="s">
        <v>921</v>
      </c>
      <c r="J813" s="203"/>
      <c r="K813" s="665"/>
      <c r="L813" s="58"/>
      <c r="M813" s="203"/>
      <c r="N813" s="58"/>
      <c r="O813" s="58"/>
      <c r="P813" s="58"/>
    </row>
    <row r="814" spans="1:16" s="546" customFormat="1">
      <c r="A814" s="539" t="s">
        <v>919</v>
      </c>
      <c r="B814" s="539" t="s">
        <v>902</v>
      </c>
      <c r="C814" s="540">
        <v>1</v>
      </c>
      <c r="D814" s="540" t="s">
        <v>837</v>
      </c>
      <c r="E814" s="539" t="s">
        <v>901</v>
      </c>
      <c r="F814" s="541" t="s">
        <v>839</v>
      </c>
      <c r="G814" s="542">
        <v>30000</v>
      </c>
      <c r="H814" s="543">
        <v>3.6035999999999997</v>
      </c>
      <c r="I814" s="547" t="s">
        <v>921</v>
      </c>
      <c r="J814" s="203"/>
      <c r="K814" s="665"/>
      <c r="L814" s="58"/>
      <c r="M814" s="203"/>
      <c r="N814" s="58"/>
      <c r="O814" s="58"/>
      <c r="P814" s="58"/>
    </row>
    <row r="815" spans="1:16" s="546" customFormat="1">
      <c r="A815" s="539" t="s">
        <v>919</v>
      </c>
      <c r="B815" s="539" t="s">
        <v>902</v>
      </c>
      <c r="C815" s="540">
        <v>1</v>
      </c>
      <c r="D815" s="540" t="s">
        <v>837</v>
      </c>
      <c r="E815" s="539" t="s">
        <v>901</v>
      </c>
      <c r="F815" s="541" t="s">
        <v>839</v>
      </c>
      <c r="G815" s="542">
        <v>50000</v>
      </c>
      <c r="H815" s="543">
        <v>3.51</v>
      </c>
      <c r="I815" s="547" t="s">
        <v>921</v>
      </c>
      <c r="J815" s="203"/>
      <c r="K815" s="665"/>
      <c r="L815" s="58"/>
      <c r="M815" s="203"/>
      <c r="N815" s="58"/>
      <c r="O815" s="58"/>
      <c r="P815" s="58"/>
    </row>
    <row r="816" spans="1:16" s="546" customFormat="1">
      <c r="A816" s="539" t="s">
        <v>919</v>
      </c>
      <c r="B816" s="539" t="s">
        <v>902</v>
      </c>
      <c r="C816" s="540">
        <v>1</v>
      </c>
      <c r="D816" s="540" t="s">
        <v>837</v>
      </c>
      <c r="E816" s="539" t="s">
        <v>901</v>
      </c>
      <c r="F816" s="541" t="s">
        <v>839</v>
      </c>
      <c r="G816" s="542">
        <v>100000</v>
      </c>
      <c r="H816" s="543">
        <v>3.4865999999999997</v>
      </c>
      <c r="I816" s="547" t="s">
        <v>921</v>
      </c>
      <c r="J816" s="203"/>
      <c r="K816" s="665"/>
      <c r="L816" s="58"/>
      <c r="M816" s="203"/>
      <c r="N816" s="58"/>
      <c r="O816" s="58"/>
      <c r="P816" s="58"/>
    </row>
    <row r="817" spans="1:16" s="546" customFormat="1">
      <c r="A817" s="539" t="s">
        <v>919</v>
      </c>
      <c r="B817" s="539" t="s">
        <v>902</v>
      </c>
      <c r="C817" s="540">
        <v>1</v>
      </c>
      <c r="D817" s="540" t="s">
        <v>837</v>
      </c>
      <c r="E817" s="539" t="s">
        <v>901</v>
      </c>
      <c r="F817" s="541" t="s">
        <v>839</v>
      </c>
      <c r="G817" s="542">
        <v>200000</v>
      </c>
      <c r="H817" s="543">
        <v>3.4631999999999996</v>
      </c>
      <c r="I817" s="547" t="s">
        <v>921</v>
      </c>
      <c r="J817" s="203"/>
      <c r="K817" s="665"/>
      <c r="L817" s="58"/>
      <c r="M817" s="203"/>
      <c r="N817" s="58"/>
      <c r="O817" s="58"/>
      <c r="P817" s="58"/>
    </row>
    <row r="818" spans="1:16" s="546" customFormat="1">
      <c r="A818" s="539" t="s">
        <v>903</v>
      </c>
      <c r="B818" s="539" t="s">
        <v>905</v>
      </c>
      <c r="C818" s="540">
        <v>1</v>
      </c>
      <c r="D818" s="540" t="s">
        <v>837</v>
      </c>
      <c r="E818" s="539" t="s">
        <v>904</v>
      </c>
      <c r="F818" s="541" t="s">
        <v>839</v>
      </c>
      <c r="G818" s="542">
        <v>0</v>
      </c>
      <c r="H818" s="543">
        <v>3.6620999999999997</v>
      </c>
      <c r="I818" s="547" t="s">
        <v>921</v>
      </c>
      <c r="J818" s="203"/>
      <c r="K818" s="665"/>
      <c r="L818" s="58"/>
      <c r="M818" s="203"/>
      <c r="N818" s="58"/>
      <c r="O818" s="58"/>
      <c r="P818" s="58"/>
    </row>
    <row r="819" spans="1:16" s="546" customFormat="1">
      <c r="A819" s="539" t="s">
        <v>903</v>
      </c>
      <c r="B819" s="539" t="s">
        <v>905</v>
      </c>
      <c r="C819" s="540">
        <v>1</v>
      </c>
      <c r="D819" s="540" t="s">
        <v>837</v>
      </c>
      <c r="E819" s="539" t="s">
        <v>904</v>
      </c>
      <c r="F819" s="541" t="s">
        <v>839</v>
      </c>
      <c r="G819" s="542">
        <v>3000</v>
      </c>
      <c r="H819" s="543">
        <v>3.6620999999999997</v>
      </c>
      <c r="I819" s="547" t="s">
        <v>921</v>
      </c>
      <c r="J819" s="203"/>
      <c r="K819" s="665"/>
      <c r="L819" s="58"/>
      <c r="M819" s="203"/>
      <c r="N819" s="58"/>
      <c r="O819" s="58"/>
      <c r="P819" s="58"/>
    </row>
    <row r="820" spans="1:16" s="546" customFormat="1">
      <c r="A820" s="539" t="s">
        <v>903</v>
      </c>
      <c r="B820" s="539" t="s">
        <v>905</v>
      </c>
      <c r="C820" s="540">
        <v>1</v>
      </c>
      <c r="D820" s="540" t="s">
        <v>837</v>
      </c>
      <c r="E820" s="539" t="s">
        <v>904</v>
      </c>
      <c r="F820" s="541" t="s">
        <v>839</v>
      </c>
      <c r="G820" s="542">
        <v>5000</v>
      </c>
      <c r="H820" s="543">
        <v>2.4452999999999996</v>
      </c>
      <c r="I820" s="547" t="s">
        <v>921</v>
      </c>
      <c r="J820" s="203"/>
      <c r="K820" s="665"/>
      <c r="L820" s="58"/>
      <c r="M820" s="203"/>
      <c r="N820" s="58"/>
      <c r="O820" s="58"/>
      <c r="P820" s="58"/>
    </row>
    <row r="821" spans="1:16" s="546" customFormat="1">
      <c r="A821" s="539" t="s">
        <v>903</v>
      </c>
      <c r="B821" s="539" t="s">
        <v>905</v>
      </c>
      <c r="C821" s="540">
        <v>1</v>
      </c>
      <c r="D821" s="540" t="s">
        <v>837</v>
      </c>
      <c r="E821" s="539" t="s">
        <v>904</v>
      </c>
      <c r="F821" s="541" t="s">
        <v>839</v>
      </c>
      <c r="G821" s="542">
        <v>10000</v>
      </c>
      <c r="H821" s="543">
        <v>1.6379999999999999</v>
      </c>
      <c r="I821" s="547" t="s">
        <v>921</v>
      </c>
      <c r="J821" s="203"/>
      <c r="K821" s="665"/>
      <c r="L821" s="58"/>
      <c r="M821" s="203"/>
      <c r="N821" s="58"/>
      <c r="O821" s="58"/>
      <c r="P821" s="58"/>
    </row>
    <row r="822" spans="1:16" s="546" customFormat="1">
      <c r="A822" s="539" t="s">
        <v>903</v>
      </c>
      <c r="B822" s="539" t="s">
        <v>905</v>
      </c>
      <c r="C822" s="540">
        <v>1</v>
      </c>
      <c r="D822" s="540" t="s">
        <v>837</v>
      </c>
      <c r="E822" s="539" t="s">
        <v>904</v>
      </c>
      <c r="F822" s="541" t="s">
        <v>839</v>
      </c>
      <c r="G822" s="542">
        <v>20000</v>
      </c>
      <c r="H822" s="543">
        <v>1.2402</v>
      </c>
      <c r="I822" s="547" t="s">
        <v>921</v>
      </c>
      <c r="J822" s="203"/>
      <c r="K822" s="665"/>
      <c r="L822" s="58"/>
      <c r="M822" s="203"/>
      <c r="N822" s="58"/>
      <c r="O822" s="58"/>
      <c r="P822" s="58"/>
    </row>
    <row r="823" spans="1:16" s="546" customFormat="1">
      <c r="A823" s="539" t="s">
        <v>903</v>
      </c>
      <c r="B823" s="539" t="s">
        <v>905</v>
      </c>
      <c r="C823" s="540">
        <v>1</v>
      </c>
      <c r="D823" s="540" t="s">
        <v>837</v>
      </c>
      <c r="E823" s="539" t="s">
        <v>904</v>
      </c>
      <c r="F823" s="541" t="s">
        <v>839</v>
      </c>
      <c r="G823" s="542">
        <v>30000</v>
      </c>
      <c r="H823" s="543">
        <v>1.1114999999999999</v>
      </c>
      <c r="I823" s="547" t="s">
        <v>921</v>
      </c>
      <c r="J823" s="203"/>
      <c r="K823" s="665"/>
      <c r="L823" s="58"/>
      <c r="M823" s="203"/>
      <c r="N823" s="58"/>
      <c r="O823" s="58"/>
      <c r="P823" s="58"/>
    </row>
    <row r="824" spans="1:16" s="546" customFormat="1">
      <c r="A824" s="539" t="s">
        <v>903</v>
      </c>
      <c r="B824" s="539" t="s">
        <v>905</v>
      </c>
      <c r="C824" s="540">
        <v>1</v>
      </c>
      <c r="D824" s="540" t="s">
        <v>837</v>
      </c>
      <c r="E824" s="539" t="s">
        <v>904</v>
      </c>
      <c r="F824" s="541" t="s">
        <v>839</v>
      </c>
      <c r="G824" s="542">
        <v>50000</v>
      </c>
      <c r="H824" s="543">
        <v>0.97109999999999985</v>
      </c>
      <c r="I824" s="547" t="s">
        <v>921</v>
      </c>
      <c r="J824" s="203"/>
      <c r="K824" s="665"/>
      <c r="L824" s="58"/>
      <c r="M824" s="203"/>
      <c r="N824" s="58"/>
      <c r="O824" s="58"/>
      <c r="P824" s="58"/>
    </row>
    <row r="825" spans="1:16" s="546" customFormat="1">
      <c r="A825" s="539" t="s">
        <v>903</v>
      </c>
      <c r="B825" s="539" t="s">
        <v>905</v>
      </c>
      <c r="C825" s="540">
        <v>1</v>
      </c>
      <c r="D825" s="540" t="s">
        <v>837</v>
      </c>
      <c r="E825" s="539" t="s">
        <v>904</v>
      </c>
      <c r="F825" s="541" t="s">
        <v>839</v>
      </c>
      <c r="G825" s="542">
        <v>100000</v>
      </c>
      <c r="H825" s="543">
        <v>0.93599999999999994</v>
      </c>
      <c r="I825" s="547" t="s">
        <v>921</v>
      </c>
      <c r="J825" s="203"/>
      <c r="K825" s="665"/>
      <c r="L825" s="58"/>
      <c r="M825" s="203"/>
      <c r="N825" s="58"/>
      <c r="O825" s="58"/>
      <c r="P825" s="58"/>
    </row>
    <row r="826" spans="1:16" s="546" customFormat="1">
      <c r="A826" s="539" t="s">
        <v>955</v>
      </c>
      <c r="B826" s="539" t="s">
        <v>956</v>
      </c>
      <c r="C826" s="540">
        <v>1</v>
      </c>
      <c r="D826" s="540" t="s">
        <v>837</v>
      </c>
      <c r="E826" s="539" t="s">
        <v>958</v>
      </c>
      <c r="F826" s="541" t="s">
        <v>848</v>
      </c>
      <c r="G826" s="542">
        <v>0</v>
      </c>
      <c r="H826" s="543">
        <v>0.84109999999999996</v>
      </c>
      <c r="I826" s="663">
        <v>42730</v>
      </c>
      <c r="J826" s="203"/>
      <c r="K826" s="662"/>
      <c r="L826" s="58"/>
      <c r="M826" s="58"/>
      <c r="N826" s="58"/>
      <c r="O826" s="58"/>
      <c r="P826" s="58"/>
    </row>
    <row r="827" spans="1:16" s="546" customFormat="1">
      <c r="A827" s="539" t="s">
        <v>955</v>
      </c>
      <c r="B827" s="539" t="s">
        <v>957</v>
      </c>
      <c r="C827" s="540">
        <v>1</v>
      </c>
      <c r="D827" s="540" t="s">
        <v>837</v>
      </c>
      <c r="E827" s="539" t="s">
        <v>959</v>
      </c>
      <c r="F827" s="541" t="s">
        <v>848</v>
      </c>
      <c r="G827" s="542">
        <v>0</v>
      </c>
      <c r="H827" s="543">
        <v>3.2496999999999998</v>
      </c>
      <c r="I827" s="663">
        <v>42730</v>
      </c>
      <c r="J827" s="203"/>
      <c r="K827" s="662"/>
      <c r="L827" s="58"/>
      <c r="M827" s="58"/>
      <c r="N827" s="58"/>
      <c r="O827" s="58"/>
      <c r="P827" s="58"/>
    </row>
    <row r="828" spans="1:16" s="532" customFormat="1">
      <c r="A828" s="527" t="s">
        <v>836</v>
      </c>
      <c r="B828" s="527" t="s">
        <v>1126</v>
      </c>
      <c r="C828" s="528">
        <v>8.3400000000000002E-2</v>
      </c>
      <c r="D828" s="528" t="s">
        <v>837</v>
      </c>
      <c r="E828" s="527" t="s">
        <v>1125</v>
      </c>
      <c r="F828" s="529" t="s">
        <v>848</v>
      </c>
      <c r="G828" s="575">
        <v>0</v>
      </c>
      <c r="H828" s="576">
        <v>1.8096000000000001</v>
      </c>
      <c r="I828" s="663">
        <v>42730</v>
      </c>
      <c r="J828" s="203"/>
      <c r="K828" s="662"/>
      <c r="L828" s="533"/>
      <c r="M828" s="533"/>
      <c r="N828" s="533"/>
      <c r="O828" s="533"/>
      <c r="P828" s="533"/>
    </row>
    <row r="829" spans="1:16" s="532" customFormat="1">
      <c r="A829" s="527" t="s">
        <v>1153</v>
      </c>
      <c r="B829" s="527" t="s">
        <v>441</v>
      </c>
      <c r="C829" s="528">
        <v>1.2500000000000001E-2</v>
      </c>
      <c r="D829" s="528" t="s">
        <v>837</v>
      </c>
      <c r="E829" s="527" t="s">
        <v>1127</v>
      </c>
      <c r="F829" s="529" t="s">
        <v>1150</v>
      </c>
      <c r="G829" s="575">
        <v>0</v>
      </c>
      <c r="H829" s="576">
        <v>0.21504599999999999</v>
      </c>
      <c r="I829" s="547" t="s">
        <v>921</v>
      </c>
      <c r="J829" s="203"/>
      <c r="K829" s="665"/>
      <c r="L829" s="533"/>
      <c r="M829" s="533"/>
      <c r="N829" s="533"/>
      <c r="O829" s="533"/>
      <c r="P829" s="533"/>
    </row>
    <row r="830" spans="1:16" s="532" customFormat="1">
      <c r="A830" s="527" t="s">
        <v>1153</v>
      </c>
      <c r="B830" s="527" t="s">
        <v>441</v>
      </c>
      <c r="C830" s="528">
        <v>1.2500000000000001E-2</v>
      </c>
      <c r="D830" s="528" t="s">
        <v>837</v>
      </c>
      <c r="E830" s="527" t="s">
        <v>1127</v>
      </c>
      <c r="F830" s="529" t="s">
        <v>1150</v>
      </c>
      <c r="G830" s="575">
        <v>1000</v>
      </c>
      <c r="H830" s="576">
        <v>0.21504599999999999</v>
      </c>
      <c r="I830" s="547" t="s">
        <v>921</v>
      </c>
      <c r="J830" s="203"/>
      <c r="K830" s="665"/>
      <c r="L830" s="533"/>
      <c r="M830" s="533"/>
      <c r="N830" s="533"/>
      <c r="O830" s="533"/>
      <c r="P830" s="533"/>
    </row>
    <row r="831" spans="1:16" s="532" customFormat="1">
      <c r="A831" s="527" t="s">
        <v>1153</v>
      </c>
      <c r="B831" s="527" t="s">
        <v>441</v>
      </c>
      <c r="C831" s="528">
        <v>1.2500000000000001E-2</v>
      </c>
      <c r="D831" s="528" t="s">
        <v>837</v>
      </c>
      <c r="E831" s="527" t="s">
        <v>1127</v>
      </c>
      <c r="F831" s="529" t="s">
        <v>1150</v>
      </c>
      <c r="G831" s="575">
        <v>5000</v>
      </c>
      <c r="H831" s="576">
        <v>0.20498399999999997</v>
      </c>
      <c r="I831" s="547" t="s">
        <v>921</v>
      </c>
      <c r="J831" s="203"/>
      <c r="K831" s="665"/>
      <c r="L831" s="533"/>
      <c r="M831" s="533"/>
      <c r="N831" s="533"/>
      <c r="O831" s="533"/>
      <c r="P831" s="533"/>
    </row>
    <row r="832" spans="1:16" s="532" customFormat="1">
      <c r="A832" s="527" t="s">
        <v>1153</v>
      </c>
      <c r="B832" s="527" t="s">
        <v>441</v>
      </c>
      <c r="C832" s="528">
        <v>1.2500000000000001E-2</v>
      </c>
      <c r="D832" s="528" t="s">
        <v>837</v>
      </c>
      <c r="E832" s="527" t="s">
        <v>1127</v>
      </c>
      <c r="F832" s="529" t="s">
        <v>1150</v>
      </c>
      <c r="G832" s="575">
        <v>30000</v>
      </c>
      <c r="H832" s="576">
        <v>0.18404099999999998</v>
      </c>
      <c r="I832" s="547" t="s">
        <v>921</v>
      </c>
      <c r="J832" s="203"/>
      <c r="K832" s="665"/>
      <c r="L832" s="533"/>
      <c r="M832" s="533"/>
      <c r="N832" s="533"/>
      <c r="O832" s="533"/>
      <c r="P832" s="533"/>
    </row>
    <row r="833" spans="1:16" s="532" customFormat="1">
      <c r="A833" s="527" t="s">
        <v>1153</v>
      </c>
      <c r="B833" s="527" t="s">
        <v>441</v>
      </c>
      <c r="C833" s="528">
        <v>1.2500000000000001E-2</v>
      </c>
      <c r="D833" s="528" t="s">
        <v>837</v>
      </c>
      <c r="E833" s="527" t="s">
        <v>1127</v>
      </c>
      <c r="F833" s="529" t="s">
        <v>1150</v>
      </c>
      <c r="G833" s="575">
        <v>100000</v>
      </c>
      <c r="H833" s="576">
        <v>0.16801199999999999</v>
      </c>
      <c r="I833" s="547" t="s">
        <v>921</v>
      </c>
      <c r="J833" s="203"/>
      <c r="K833" s="665"/>
      <c r="L833" s="533"/>
      <c r="M833" s="533"/>
      <c r="N833" s="533"/>
      <c r="O833" s="533"/>
      <c r="P833" s="533"/>
    </row>
    <row r="834" spans="1:16" s="532" customFormat="1">
      <c r="A834" s="527" t="s">
        <v>1153</v>
      </c>
      <c r="B834" s="527" t="s">
        <v>441</v>
      </c>
      <c r="C834" s="528">
        <v>1.2500000000000001E-2</v>
      </c>
      <c r="D834" s="528" t="s">
        <v>837</v>
      </c>
      <c r="E834" s="527" t="s">
        <v>1127</v>
      </c>
      <c r="F834" s="529" t="s">
        <v>1150</v>
      </c>
      <c r="G834" s="575">
        <v>300000</v>
      </c>
      <c r="H834" s="576">
        <v>0.160056</v>
      </c>
      <c r="I834" s="547" t="s">
        <v>921</v>
      </c>
      <c r="J834" s="203"/>
      <c r="K834" s="665"/>
      <c r="L834" s="533"/>
      <c r="M834" s="533"/>
      <c r="N834" s="533"/>
      <c r="O834" s="533"/>
      <c r="P834" s="533"/>
    </row>
    <row r="835" spans="1:16" s="532" customFormat="1">
      <c r="A835" s="527" t="s">
        <v>842</v>
      </c>
      <c r="B835" s="527" t="s">
        <v>1129</v>
      </c>
      <c r="C835" s="528">
        <v>8.3400000000000002E-2</v>
      </c>
      <c r="D835" s="528" t="s">
        <v>837</v>
      </c>
      <c r="E835" s="527" t="s">
        <v>1128</v>
      </c>
      <c r="F835" s="529" t="s">
        <v>848</v>
      </c>
      <c r="G835" s="575">
        <v>0</v>
      </c>
      <c r="H835" s="576">
        <v>7.9139999999999997</v>
      </c>
      <c r="I835" s="663">
        <v>42730</v>
      </c>
      <c r="J835" s="203"/>
      <c r="K835" s="662"/>
      <c r="L835" s="533"/>
      <c r="M835" s="533"/>
      <c r="N835" s="533"/>
      <c r="O835" s="533"/>
      <c r="P835" s="533"/>
    </row>
    <row r="836" spans="1:16" s="532" customFormat="1">
      <c r="A836" s="527" t="s">
        <v>840</v>
      </c>
      <c r="B836" s="527" t="s">
        <v>1131</v>
      </c>
      <c r="C836" s="528">
        <v>8.4000000000000005E-2</v>
      </c>
      <c r="D836" s="528" t="s">
        <v>837</v>
      </c>
      <c r="E836" s="527" t="s">
        <v>1130</v>
      </c>
      <c r="F836" s="529" t="s">
        <v>1151</v>
      </c>
      <c r="G836" s="575">
        <v>0</v>
      </c>
      <c r="H836" s="576">
        <v>0.531999</v>
      </c>
      <c r="I836" s="547" t="s">
        <v>921</v>
      </c>
      <c r="J836" s="203"/>
      <c r="K836" s="665"/>
      <c r="L836" s="533"/>
      <c r="M836" s="533"/>
      <c r="N836" s="533"/>
      <c r="O836" s="533"/>
      <c r="P836" s="533"/>
    </row>
    <row r="837" spans="1:16" s="532" customFormat="1">
      <c r="A837" s="527" t="s">
        <v>840</v>
      </c>
      <c r="B837" s="527" t="s">
        <v>1133</v>
      </c>
      <c r="C837" s="528">
        <v>8.3400000000000002E-2</v>
      </c>
      <c r="D837" s="528" t="s">
        <v>837</v>
      </c>
      <c r="E837" s="527" t="s">
        <v>1132</v>
      </c>
      <c r="F837" s="529" t="s">
        <v>848</v>
      </c>
      <c r="G837" s="575">
        <v>0</v>
      </c>
      <c r="H837" s="576">
        <v>7.9139999999999997</v>
      </c>
      <c r="I837" s="663">
        <v>42730</v>
      </c>
      <c r="J837" s="203"/>
      <c r="K837" s="662"/>
      <c r="L837" s="533"/>
      <c r="M837" s="533"/>
      <c r="N837" s="533"/>
      <c r="O837" s="533"/>
      <c r="P837" s="533"/>
    </row>
    <row r="838" spans="1:16" s="532" customFormat="1">
      <c r="A838" s="527" t="s">
        <v>903</v>
      </c>
      <c r="B838" s="527" t="s">
        <v>1135</v>
      </c>
      <c r="C838" s="528">
        <v>8.3400000000000002E-2</v>
      </c>
      <c r="D838" s="528" t="s">
        <v>837</v>
      </c>
      <c r="E838" s="527" t="s">
        <v>1134</v>
      </c>
      <c r="F838" s="529" t="s">
        <v>848</v>
      </c>
      <c r="G838" s="575">
        <v>0</v>
      </c>
      <c r="H838" s="576">
        <v>1.7077</v>
      </c>
      <c r="I838" s="663">
        <v>42730</v>
      </c>
      <c r="J838" s="203"/>
      <c r="K838" s="662"/>
      <c r="L838" s="533"/>
      <c r="M838" s="533"/>
      <c r="N838" s="533"/>
      <c r="O838" s="533"/>
      <c r="P838" s="533"/>
    </row>
    <row r="839" spans="1:16" s="532" customFormat="1">
      <c r="A839" s="527" t="s">
        <v>919</v>
      </c>
      <c r="B839" s="527" t="s">
        <v>1137</v>
      </c>
      <c r="C839" s="528">
        <v>8.3400000000000002E-2</v>
      </c>
      <c r="D839" s="528" t="s">
        <v>837</v>
      </c>
      <c r="E839" s="527" t="s">
        <v>1136</v>
      </c>
      <c r="F839" s="529" t="s">
        <v>848</v>
      </c>
      <c r="G839" s="575">
        <v>0</v>
      </c>
      <c r="H839" s="576">
        <v>7.3630000000000004</v>
      </c>
      <c r="I839" s="663">
        <v>42730</v>
      </c>
      <c r="J839" s="203"/>
      <c r="K839" s="662"/>
      <c r="L839" s="533"/>
      <c r="M839" s="533"/>
      <c r="N839" s="533"/>
      <c r="O839" s="533"/>
      <c r="P839" s="533"/>
    </row>
    <row r="840" spans="1:16" s="532" customFormat="1">
      <c r="A840" s="527" t="s">
        <v>1154</v>
      </c>
      <c r="B840" s="527" t="s">
        <v>1139</v>
      </c>
      <c r="C840" s="528">
        <v>1</v>
      </c>
      <c r="D840" s="528" t="s">
        <v>837</v>
      </c>
      <c r="E840" s="527" t="s">
        <v>1138</v>
      </c>
      <c r="F840" s="529" t="s">
        <v>1152</v>
      </c>
      <c r="G840" s="575">
        <v>0</v>
      </c>
      <c r="H840" s="576">
        <v>2.3199930000000002</v>
      </c>
      <c r="I840" s="547" t="s">
        <v>921</v>
      </c>
      <c r="J840" s="203"/>
      <c r="K840" s="665"/>
      <c r="L840" s="533"/>
      <c r="M840" s="533"/>
      <c r="N840" s="533"/>
      <c r="O840" s="533"/>
      <c r="P840" s="533"/>
    </row>
    <row r="841" spans="1:16" s="532" customFormat="1">
      <c r="A841" s="527" t="s">
        <v>1154</v>
      </c>
      <c r="B841" s="527" t="s">
        <v>1139</v>
      </c>
      <c r="C841" s="528">
        <v>1</v>
      </c>
      <c r="D841" s="528" t="s">
        <v>837</v>
      </c>
      <c r="E841" s="527" t="s">
        <v>1138</v>
      </c>
      <c r="F841" s="529" t="s">
        <v>1152</v>
      </c>
      <c r="G841" s="575">
        <v>1500</v>
      </c>
      <c r="H841" s="576">
        <v>2.3199930000000002</v>
      </c>
      <c r="I841" s="547" t="s">
        <v>921</v>
      </c>
      <c r="J841" s="203"/>
      <c r="K841" s="665"/>
      <c r="L841" s="533"/>
      <c r="M841" s="533"/>
      <c r="N841" s="533"/>
      <c r="O841" s="533"/>
      <c r="P841" s="533"/>
    </row>
    <row r="842" spans="1:16" s="532" customFormat="1">
      <c r="A842" s="527" t="s">
        <v>1154</v>
      </c>
      <c r="B842" s="527" t="s">
        <v>1139</v>
      </c>
      <c r="C842" s="528">
        <v>1</v>
      </c>
      <c r="D842" s="528" t="s">
        <v>837</v>
      </c>
      <c r="E842" s="527" t="s">
        <v>1138</v>
      </c>
      <c r="F842" s="529" t="s">
        <v>1152</v>
      </c>
      <c r="G842" s="575">
        <v>2000</v>
      </c>
      <c r="H842" s="576">
        <v>1.8099899999999998</v>
      </c>
      <c r="I842" s="547" t="s">
        <v>921</v>
      </c>
      <c r="J842" s="203"/>
      <c r="K842" s="665"/>
      <c r="L842" s="533"/>
      <c r="M842" s="533"/>
      <c r="N842" s="533"/>
      <c r="O842" s="533"/>
      <c r="P842" s="533"/>
    </row>
    <row r="843" spans="1:16" s="532" customFormat="1">
      <c r="A843" s="527" t="s">
        <v>1154</v>
      </c>
      <c r="B843" s="527" t="s">
        <v>1139</v>
      </c>
      <c r="C843" s="528">
        <v>1</v>
      </c>
      <c r="D843" s="528" t="s">
        <v>837</v>
      </c>
      <c r="E843" s="527" t="s">
        <v>1138</v>
      </c>
      <c r="F843" s="529" t="s">
        <v>1152</v>
      </c>
      <c r="G843" s="575">
        <v>3000</v>
      </c>
      <c r="H843" s="576">
        <v>1.299987</v>
      </c>
      <c r="I843" s="547" t="s">
        <v>921</v>
      </c>
      <c r="J843" s="203"/>
      <c r="K843" s="665"/>
      <c r="L843" s="533"/>
      <c r="M843" s="533"/>
      <c r="N843" s="533"/>
      <c r="O843" s="533"/>
      <c r="P843" s="533"/>
    </row>
    <row r="844" spans="1:16" s="532" customFormat="1">
      <c r="A844" s="527" t="s">
        <v>1154</v>
      </c>
      <c r="B844" s="527" t="s">
        <v>1139</v>
      </c>
      <c r="C844" s="528">
        <v>1</v>
      </c>
      <c r="D844" s="528" t="s">
        <v>837</v>
      </c>
      <c r="E844" s="527" t="s">
        <v>1138</v>
      </c>
      <c r="F844" s="529" t="s">
        <v>1152</v>
      </c>
      <c r="G844" s="575">
        <v>5000</v>
      </c>
      <c r="H844" s="576">
        <v>0.890019</v>
      </c>
      <c r="I844" s="547" t="s">
        <v>921</v>
      </c>
      <c r="J844" s="203"/>
      <c r="K844" s="665"/>
      <c r="L844" s="533"/>
      <c r="M844" s="533"/>
      <c r="N844" s="533"/>
      <c r="O844" s="533"/>
      <c r="P844" s="533"/>
    </row>
    <row r="845" spans="1:16" s="532" customFormat="1">
      <c r="A845" s="527" t="s">
        <v>1154</v>
      </c>
      <c r="B845" s="527" t="s">
        <v>1139</v>
      </c>
      <c r="C845" s="528">
        <v>1</v>
      </c>
      <c r="D845" s="528" t="s">
        <v>837</v>
      </c>
      <c r="E845" s="527" t="s">
        <v>1138</v>
      </c>
      <c r="F845" s="529" t="s">
        <v>1152</v>
      </c>
      <c r="G845" s="575">
        <v>10000</v>
      </c>
      <c r="H845" s="576">
        <v>0.61003799999999997</v>
      </c>
      <c r="I845" s="547" t="s">
        <v>921</v>
      </c>
      <c r="J845" s="203"/>
      <c r="K845" s="665"/>
      <c r="L845" s="533"/>
      <c r="M845" s="533"/>
      <c r="N845" s="533"/>
      <c r="O845" s="533"/>
      <c r="P845" s="533"/>
    </row>
    <row r="846" spans="1:16" s="532" customFormat="1">
      <c r="A846" s="527" t="s">
        <v>1154</v>
      </c>
      <c r="B846" s="527" t="s">
        <v>1139</v>
      </c>
      <c r="C846" s="528">
        <v>1</v>
      </c>
      <c r="D846" s="528" t="s">
        <v>837</v>
      </c>
      <c r="E846" s="527" t="s">
        <v>1138</v>
      </c>
      <c r="F846" s="529" t="s">
        <v>1152</v>
      </c>
      <c r="G846" s="575">
        <v>20000</v>
      </c>
      <c r="H846" s="576">
        <v>0.46004399999999995</v>
      </c>
      <c r="I846" s="547" t="s">
        <v>921</v>
      </c>
      <c r="J846" s="203"/>
      <c r="K846" s="665"/>
      <c r="L846" s="533"/>
      <c r="M846" s="533"/>
      <c r="N846" s="533"/>
      <c r="O846" s="533"/>
      <c r="P846" s="533"/>
    </row>
    <row r="847" spans="1:16" s="532" customFormat="1">
      <c r="A847" s="527" t="s">
        <v>1154</v>
      </c>
      <c r="B847" s="527" t="s">
        <v>1139</v>
      </c>
      <c r="C847" s="528">
        <v>1</v>
      </c>
      <c r="D847" s="528" t="s">
        <v>837</v>
      </c>
      <c r="E847" s="527" t="s">
        <v>1138</v>
      </c>
      <c r="F847" s="529" t="s">
        <v>1152</v>
      </c>
      <c r="G847" s="575">
        <v>30000</v>
      </c>
      <c r="H847" s="576">
        <v>0.42002999999999996</v>
      </c>
      <c r="I847" s="547" t="s">
        <v>921</v>
      </c>
      <c r="J847" s="203"/>
      <c r="K847" s="665"/>
      <c r="L847" s="533"/>
      <c r="M847" s="533"/>
      <c r="N847" s="533"/>
      <c r="O847" s="533"/>
      <c r="P847" s="533"/>
    </row>
    <row r="848" spans="1:16" s="532" customFormat="1">
      <c r="A848" s="527" t="s">
        <v>1154</v>
      </c>
      <c r="B848" s="527" t="s">
        <v>1139</v>
      </c>
      <c r="C848" s="528">
        <v>1</v>
      </c>
      <c r="D848" s="528" t="s">
        <v>837</v>
      </c>
      <c r="E848" s="527" t="s">
        <v>1138</v>
      </c>
      <c r="F848" s="529" t="s">
        <v>1152</v>
      </c>
      <c r="G848" s="575">
        <v>50000</v>
      </c>
      <c r="H848" s="576">
        <v>0.38996099999999995</v>
      </c>
      <c r="I848" s="547" t="s">
        <v>921</v>
      </c>
      <c r="J848" s="203"/>
      <c r="K848" s="665"/>
      <c r="L848" s="533"/>
      <c r="M848" s="533"/>
      <c r="N848" s="533"/>
      <c r="O848" s="533"/>
      <c r="P848" s="533"/>
    </row>
    <row r="849" spans="1:16" s="532" customFormat="1">
      <c r="A849" s="527" t="s">
        <v>1154</v>
      </c>
      <c r="B849" s="527" t="s">
        <v>1139</v>
      </c>
      <c r="C849" s="528">
        <v>1</v>
      </c>
      <c r="D849" s="528" t="s">
        <v>837</v>
      </c>
      <c r="E849" s="527" t="s">
        <v>1138</v>
      </c>
      <c r="F849" s="529" t="s">
        <v>1152</v>
      </c>
      <c r="G849" s="575">
        <v>100000</v>
      </c>
      <c r="H849" s="576">
        <v>0.36000899999999997</v>
      </c>
      <c r="I849" s="547" t="s">
        <v>921</v>
      </c>
      <c r="J849" s="203"/>
      <c r="K849" s="665"/>
      <c r="L849" s="533"/>
      <c r="M849" s="533"/>
      <c r="N849" s="533"/>
      <c r="O849" s="533"/>
      <c r="P849" s="533"/>
    </row>
    <row r="850" spans="1:16" s="532" customFormat="1">
      <c r="A850" s="527" t="s">
        <v>1154</v>
      </c>
      <c r="B850" s="527" t="s">
        <v>1141</v>
      </c>
      <c r="C850" s="528">
        <v>8.3299999999999999E-2</v>
      </c>
      <c r="D850" s="528" t="s">
        <v>837</v>
      </c>
      <c r="E850" s="527" t="s">
        <v>1140</v>
      </c>
      <c r="F850" s="529" t="s">
        <v>848</v>
      </c>
      <c r="G850" s="575">
        <v>0</v>
      </c>
      <c r="H850" s="576">
        <v>1.8096000000000001</v>
      </c>
      <c r="I850" s="663">
        <v>42730</v>
      </c>
      <c r="J850" s="203"/>
      <c r="K850" s="662"/>
      <c r="L850" s="533"/>
      <c r="M850" s="533"/>
      <c r="N850" s="533"/>
      <c r="O850" s="533"/>
      <c r="P850" s="533"/>
    </row>
    <row r="851" spans="1:16" s="532" customFormat="1">
      <c r="A851" s="527" t="s">
        <v>1155</v>
      </c>
      <c r="B851" s="527" t="s">
        <v>1143</v>
      </c>
      <c r="C851" s="528">
        <v>1</v>
      </c>
      <c r="D851" s="528" t="s">
        <v>837</v>
      </c>
      <c r="E851" s="527" t="s">
        <v>1142</v>
      </c>
      <c r="F851" s="529" t="s">
        <v>1152</v>
      </c>
      <c r="G851" s="575">
        <v>0</v>
      </c>
      <c r="H851" s="576">
        <v>2.5100009999999999</v>
      </c>
      <c r="I851" s="547" t="s">
        <v>921</v>
      </c>
      <c r="J851" s="203"/>
      <c r="K851" s="665"/>
      <c r="L851" s="533"/>
      <c r="M851" s="533"/>
      <c r="N851" s="533"/>
      <c r="O851" s="533"/>
      <c r="P851" s="533"/>
    </row>
    <row r="852" spans="1:16" s="532" customFormat="1">
      <c r="A852" s="527" t="s">
        <v>1155</v>
      </c>
      <c r="B852" s="527" t="s">
        <v>1143</v>
      </c>
      <c r="C852" s="528">
        <v>1</v>
      </c>
      <c r="D852" s="528" t="s">
        <v>837</v>
      </c>
      <c r="E852" s="527" t="s">
        <v>1142</v>
      </c>
      <c r="F852" s="529" t="s">
        <v>1152</v>
      </c>
      <c r="G852" s="575">
        <v>1500</v>
      </c>
      <c r="H852" s="576">
        <v>2.5100009999999999</v>
      </c>
      <c r="I852" s="547" t="s">
        <v>921</v>
      </c>
      <c r="J852" s="203"/>
      <c r="K852" s="665"/>
      <c r="L852" s="533"/>
      <c r="M852" s="533"/>
      <c r="N852" s="533"/>
      <c r="O852" s="533"/>
      <c r="P852" s="533"/>
    </row>
    <row r="853" spans="1:16" s="532" customFormat="1">
      <c r="A853" s="527" t="s">
        <v>1155</v>
      </c>
      <c r="B853" s="527" t="s">
        <v>1143</v>
      </c>
      <c r="C853" s="528">
        <v>1</v>
      </c>
      <c r="D853" s="528" t="s">
        <v>837</v>
      </c>
      <c r="E853" s="527" t="s">
        <v>1142</v>
      </c>
      <c r="F853" s="529" t="s">
        <v>1152</v>
      </c>
      <c r="G853" s="575">
        <v>2000</v>
      </c>
      <c r="H853" s="576">
        <v>2.0400119999999999</v>
      </c>
      <c r="I853" s="547" t="s">
        <v>921</v>
      </c>
      <c r="J853" s="203"/>
      <c r="K853" s="665"/>
      <c r="L853" s="533"/>
      <c r="M853" s="533"/>
      <c r="N853" s="533"/>
      <c r="O853" s="533"/>
      <c r="P853" s="533"/>
    </row>
    <row r="854" spans="1:16" s="532" customFormat="1">
      <c r="A854" s="527" t="s">
        <v>1155</v>
      </c>
      <c r="B854" s="527" t="s">
        <v>1143</v>
      </c>
      <c r="C854" s="528">
        <v>1</v>
      </c>
      <c r="D854" s="528" t="s">
        <v>837</v>
      </c>
      <c r="E854" s="527" t="s">
        <v>1142</v>
      </c>
      <c r="F854" s="529" t="s">
        <v>1152</v>
      </c>
      <c r="G854" s="575">
        <v>3000</v>
      </c>
      <c r="H854" s="576">
        <v>1.579968</v>
      </c>
      <c r="I854" s="547" t="s">
        <v>921</v>
      </c>
      <c r="J854" s="203"/>
      <c r="K854" s="665"/>
      <c r="L854" s="533"/>
      <c r="M854" s="533"/>
      <c r="N854" s="533"/>
      <c r="O854" s="533"/>
      <c r="P854" s="533"/>
    </row>
    <row r="855" spans="1:16" s="532" customFormat="1">
      <c r="A855" s="527" t="s">
        <v>1155</v>
      </c>
      <c r="B855" s="527" t="s">
        <v>1143</v>
      </c>
      <c r="C855" s="528">
        <v>1</v>
      </c>
      <c r="D855" s="528" t="s">
        <v>837</v>
      </c>
      <c r="E855" s="527" t="s">
        <v>1142</v>
      </c>
      <c r="F855" s="529" t="s">
        <v>1152</v>
      </c>
      <c r="G855" s="575">
        <v>5000</v>
      </c>
      <c r="H855" s="576">
        <v>1.2500279999999999</v>
      </c>
      <c r="I855" s="547" t="s">
        <v>921</v>
      </c>
      <c r="J855" s="203"/>
      <c r="K855" s="665"/>
      <c r="L855" s="533"/>
      <c r="M855" s="533"/>
      <c r="N855" s="533"/>
      <c r="O855" s="533"/>
      <c r="P855" s="533"/>
    </row>
    <row r="856" spans="1:16" s="532" customFormat="1">
      <c r="A856" s="527" t="s">
        <v>1155</v>
      </c>
      <c r="B856" s="527" t="s">
        <v>1143</v>
      </c>
      <c r="C856" s="528">
        <v>1</v>
      </c>
      <c r="D856" s="528" t="s">
        <v>837</v>
      </c>
      <c r="E856" s="527" t="s">
        <v>1142</v>
      </c>
      <c r="F856" s="529" t="s">
        <v>1152</v>
      </c>
      <c r="G856" s="575">
        <v>10000</v>
      </c>
      <c r="H856" s="576">
        <v>1.1200410000000001</v>
      </c>
      <c r="I856" s="547" t="s">
        <v>921</v>
      </c>
      <c r="J856" s="203"/>
      <c r="K856" s="665"/>
      <c r="L856" s="533"/>
      <c r="M856" s="533"/>
      <c r="N856" s="533"/>
      <c r="O856" s="533"/>
      <c r="P856" s="533"/>
    </row>
    <row r="857" spans="1:16" s="532" customFormat="1">
      <c r="A857" s="527" t="s">
        <v>1155</v>
      </c>
      <c r="B857" s="527" t="s">
        <v>1143</v>
      </c>
      <c r="C857" s="528">
        <v>1</v>
      </c>
      <c r="D857" s="528" t="s">
        <v>837</v>
      </c>
      <c r="E857" s="527" t="s">
        <v>1142</v>
      </c>
      <c r="F857" s="529" t="s">
        <v>1152</v>
      </c>
      <c r="G857" s="575">
        <v>20000</v>
      </c>
      <c r="H857" s="576">
        <v>0.99005399999999988</v>
      </c>
      <c r="I857" s="547" t="s">
        <v>921</v>
      </c>
      <c r="J857" s="203"/>
      <c r="K857" s="665"/>
      <c r="L857" s="533"/>
      <c r="M857" s="533"/>
      <c r="N857" s="533"/>
      <c r="O857" s="533"/>
      <c r="P857" s="533"/>
    </row>
    <row r="858" spans="1:16" s="532" customFormat="1">
      <c r="A858" s="527" t="s">
        <v>1155</v>
      </c>
      <c r="B858" s="527" t="s">
        <v>1143</v>
      </c>
      <c r="C858" s="528">
        <v>1</v>
      </c>
      <c r="D858" s="528" t="s">
        <v>837</v>
      </c>
      <c r="E858" s="527" t="s">
        <v>1142</v>
      </c>
      <c r="F858" s="529" t="s">
        <v>1152</v>
      </c>
      <c r="G858" s="575">
        <v>30000</v>
      </c>
      <c r="H858" s="576">
        <v>0.95004</v>
      </c>
      <c r="I858" s="547" t="s">
        <v>921</v>
      </c>
      <c r="J858" s="203"/>
      <c r="K858" s="665"/>
      <c r="L858" s="533"/>
      <c r="M858" s="533"/>
      <c r="N858" s="533"/>
      <c r="O858" s="533"/>
      <c r="P858" s="533"/>
    </row>
    <row r="859" spans="1:16" s="532" customFormat="1">
      <c r="A859" s="527" t="s">
        <v>1155</v>
      </c>
      <c r="B859" s="527" t="s">
        <v>1143</v>
      </c>
      <c r="C859" s="528">
        <v>1</v>
      </c>
      <c r="D859" s="528" t="s">
        <v>837</v>
      </c>
      <c r="E859" s="527" t="s">
        <v>1142</v>
      </c>
      <c r="F859" s="529" t="s">
        <v>1152</v>
      </c>
      <c r="G859" s="575">
        <v>50000</v>
      </c>
      <c r="H859" s="576">
        <v>0.91997099999999998</v>
      </c>
      <c r="I859" s="547" t="s">
        <v>921</v>
      </c>
      <c r="J859" s="203"/>
      <c r="K859" s="665"/>
      <c r="L859" s="533"/>
      <c r="M859" s="533"/>
      <c r="N859" s="533"/>
      <c r="O859" s="533"/>
      <c r="P859" s="533"/>
    </row>
    <row r="860" spans="1:16" s="532" customFormat="1">
      <c r="A860" s="527" t="s">
        <v>1155</v>
      </c>
      <c r="B860" s="527" t="s">
        <v>1143</v>
      </c>
      <c r="C860" s="528">
        <v>1</v>
      </c>
      <c r="D860" s="528" t="s">
        <v>837</v>
      </c>
      <c r="E860" s="527" t="s">
        <v>1142</v>
      </c>
      <c r="F860" s="529" t="s">
        <v>1152</v>
      </c>
      <c r="G860" s="575">
        <v>100000</v>
      </c>
      <c r="H860" s="576">
        <v>0.89996399999999999</v>
      </c>
      <c r="I860" s="547" t="s">
        <v>921</v>
      </c>
      <c r="J860" s="203"/>
      <c r="K860" s="665"/>
      <c r="L860" s="533"/>
      <c r="M860" s="533"/>
      <c r="N860" s="533"/>
      <c r="O860" s="533"/>
      <c r="P860" s="533"/>
    </row>
    <row r="861" spans="1:16" s="532" customFormat="1">
      <c r="A861" s="527" t="s">
        <v>1155</v>
      </c>
      <c r="B861" s="527" t="s">
        <v>30</v>
      </c>
      <c r="C861" s="528">
        <v>8.3299999999999999E-2</v>
      </c>
      <c r="D861" s="528" t="s">
        <v>837</v>
      </c>
      <c r="E861" s="527" t="s">
        <v>1144</v>
      </c>
      <c r="F861" s="529" t="s">
        <v>848</v>
      </c>
      <c r="G861" s="575">
        <v>0</v>
      </c>
      <c r="H861" s="576">
        <v>3.1732999999999998</v>
      </c>
      <c r="I861" s="663">
        <v>42730</v>
      </c>
      <c r="J861" s="203"/>
      <c r="K861" s="662"/>
      <c r="L861" s="533"/>
      <c r="M861" s="533"/>
      <c r="N861" s="533"/>
      <c r="O861" s="533"/>
      <c r="P861" s="533"/>
    </row>
    <row r="862" spans="1:16" s="532" customFormat="1">
      <c r="A862" s="527" t="s">
        <v>1155</v>
      </c>
      <c r="B862" s="527" t="s">
        <v>18</v>
      </c>
      <c r="C862" s="528">
        <v>1</v>
      </c>
      <c r="D862" s="528" t="s">
        <v>837</v>
      </c>
      <c r="E862" s="527" t="s">
        <v>1145</v>
      </c>
      <c r="F862" s="529" t="s">
        <v>866</v>
      </c>
      <c r="G862" s="575">
        <v>0</v>
      </c>
      <c r="H862" s="576">
        <v>0.87</v>
      </c>
      <c r="I862" s="663">
        <v>42500</v>
      </c>
      <c r="J862" s="203"/>
      <c r="K862" s="662"/>
      <c r="L862" s="533"/>
      <c r="M862" s="533"/>
      <c r="N862" s="533"/>
      <c r="O862" s="533"/>
      <c r="P862" s="533"/>
    </row>
    <row r="863" spans="1:16" s="532" customFormat="1">
      <c r="A863" s="527" t="s">
        <v>1155</v>
      </c>
      <c r="B863" s="527" t="s">
        <v>27</v>
      </c>
      <c r="C863" s="528">
        <v>1</v>
      </c>
      <c r="D863" s="528" t="s">
        <v>837</v>
      </c>
      <c r="E863" s="527" t="s">
        <v>1146</v>
      </c>
      <c r="F863" s="529" t="s">
        <v>866</v>
      </c>
      <c r="G863" s="575">
        <v>0</v>
      </c>
      <c r="H863" s="576">
        <v>0.26</v>
      </c>
      <c r="I863" s="663">
        <v>42500</v>
      </c>
      <c r="J863" s="203"/>
      <c r="K863" s="662"/>
      <c r="L863" s="533"/>
      <c r="M863" s="533"/>
      <c r="N863" s="533"/>
      <c r="O863" s="533"/>
      <c r="P863" s="533"/>
    </row>
    <row r="864" spans="1:16" s="532" customFormat="1">
      <c r="A864" s="527" t="s">
        <v>1155</v>
      </c>
      <c r="B864" s="527" t="s">
        <v>32</v>
      </c>
      <c r="C864" s="528">
        <v>0.16669999999999999</v>
      </c>
      <c r="D864" s="528" t="s">
        <v>837</v>
      </c>
      <c r="E864" s="527" t="s">
        <v>1147</v>
      </c>
      <c r="F864" s="529" t="s">
        <v>848</v>
      </c>
      <c r="G864" s="575">
        <v>0</v>
      </c>
      <c r="H864" s="576">
        <v>0.25490000000000002</v>
      </c>
      <c r="I864" s="663">
        <v>42730</v>
      </c>
      <c r="J864" s="203"/>
      <c r="K864" s="662"/>
      <c r="L864" s="533"/>
      <c r="M864" s="533"/>
      <c r="N864" s="533"/>
      <c r="O864" s="533"/>
      <c r="P864" s="533"/>
    </row>
    <row r="865" spans="1:16" s="532" customFormat="1">
      <c r="A865" s="527" t="s">
        <v>1155</v>
      </c>
      <c r="B865" s="527" t="s">
        <v>1149</v>
      </c>
      <c r="C865" s="528">
        <v>1E-4</v>
      </c>
      <c r="D865" s="528" t="s">
        <v>837</v>
      </c>
      <c r="E865" s="527" t="s">
        <v>1148</v>
      </c>
      <c r="F865" s="529" t="s">
        <v>846</v>
      </c>
      <c r="G865" s="575">
        <v>0</v>
      </c>
      <c r="H865" s="576">
        <v>0.11</v>
      </c>
      <c r="I865" s="530" t="s">
        <v>1192</v>
      </c>
      <c r="J865" s="203"/>
      <c r="K865" s="662"/>
      <c r="L865" s="533"/>
      <c r="M865" s="533"/>
      <c r="N865" s="533"/>
      <c r="O865" s="533"/>
      <c r="P865" s="533"/>
    </row>
    <row r="866" spans="1:16" s="634" customFormat="1">
      <c r="A866" s="632" t="s">
        <v>1197</v>
      </c>
      <c r="B866" s="632" t="s">
        <v>1196</v>
      </c>
      <c r="C866" s="632">
        <v>1</v>
      </c>
      <c r="D866" s="632" t="s">
        <v>837</v>
      </c>
      <c r="E866" s="632" t="s">
        <v>1200</v>
      </c>
      <c r="F866" s="632" t="s">
        <v>846</v>
      </c>
      <c r="G866" s="650">
        <v>0</v>
      </c>
      <c r="H866" s="651">
        <v>1.8</v>
      </c>
      <c r="I866" s="652"/>
      <c r="J866" s="203"/>
      <c r="K866" s="662"/>
      <c r="L866" s="633"/>
      <c r="M866" s="633"/>
      <c r="N866" s="633"/>
      <c r="O866" s="633"/>
      <c r="P866" s="633"/>
    </row>
    <row r="867" spans="1:16" s="634" customFormat="1">
      <c r="A867" s="632" t="s">
        <v>1197</v>
      </c>
      <c r="B867" s="632" t="s">
        <v>1196</v>
      </c>
      <c r="C867" s="632">
        <v>1</v>
      </c>
      <c r="D867" s="632" t="s">
        <v>837</v>
      </c>
      <c r="E867" s="632" t="s">
        <v>1200</v>
      </c>
      <c r="F867" s="632" t="s">
        <v>846</v>
      </c>
      <c r="G867" s="650">
        <v>1000</v>
      </c>
      <c r="H867" s="651">
        <v>1.8</v>
      </c>
      <c r="I867" s="652"/>
      <c r="J867" s="203"/>
      <c r="K867" s="662"/>
      <c r="L867" s="633"/>
      <c r="M867" s="633"/>
      <c r="N867" s="633"/>
      <c r="O867" s="633"/>
      <c r="P867" s="633"/>
    </row>
    <row r="868" spans="1:16" s="634" customFormat="1">
      <c r="A868" s="632" t="s">
        <v>1197</v>
      </c>
      <c r="B868" s="632" t="s">
        <v>1196</v>
      </c>
      <c r="C868" s="632">
        <v>1</v>
      </c>
      <c r="D868" s="632" t="s">
        <v>837</v>
      </c>
      <c r="E868" s="632" t="s">
        <v>1200</v>
      </c>
      <c r="F868" s="632" t="s">
        <v>846</v>
      </c>
      <c r="G868" s="650">
        <v>2000</v>
      </c>
      <c r="H868" s="651">
        <v>0.9</v>
      </c>
      <c r="I868" s="652"/>
      <c r="J868" s="203"/>
      <c r="K868" s="662"/>
      <c r="L868" s="633"/>
      <c r="M868" s="633"/>
      <c r="N868" s="633"/>
      <c r="O868" s="633"/>
      <c r="P868" s="633"/>
    </row>
    <row r="869" spans="1:16" s="634" customFormat="1">
      <c r="A869" s="632" t="s">
        <v>1197</v>
      </c>
      <c r="B869" s="632" t="s">
        <v>1196</v>
      </c>
      <c r="C869" s="632">
        <v>1</v>
      </c>
      <c r="D869" s="632" t="s">
        <v>837</v>
      </c>
      <c r="E869" s="632" t="s">
        <v>1200</v>
      </c>
      <c r="F869" s="632" t="s">
        <v>846</v>
      </c>
      <c r="G869" s="650">
        <v>5000</v>
      </c>
      <c r="H869" s="651">
        <v>0.7</v>
      </c>
      <c r="I869" s="652"/>
      <c r="J869" s="203"/>
      <c r="K869" s="662"/>
      <c r="L869" s="633"/>
      <c r="M869" s="633"/>
      <c r="N869" s="633"/>
      <c r="O869" s="633"/>
      <c r="P869" s="633"/>
    </row>
    <row r="870" spans="1:16" s="634" customFormat="1">
      <c r="A870" s="632" t="s">
        <v>1197</v>
      </c>
      <c r="B870" s="632" t="s">
        <v>1196</v>
      </c>
      <c r="C870" s="632">
        <v>1</v>
      </c>
      <c r="D870" s="632" t="s">
        <v>837</v>
      </c>
      <c r="E870" s="632" t="s">
        <v>1200</v>
      </c>
      <c r="F870" s="632" t="s">
        <v>846</v>
      </c>
      <c r="G870" s="650">
        <v>10000</v>
      </c>
      <c r="H870" s="651">
        <v>0.3</v>
      </c>
      <c r="I870" s="652"/>
      <c r="J870" s="203"/>
      <c r="K870" s="662"/>
      <c r="L870" s="633"/>
      <c r="M870" s="633"/>
      <c r="N870" s="633"/>
      <c r="O870" s="633"/>
      <c r="P870" s="633"/>
    </row>
    <row r="871" spans="1:16" s="634" customFormat="1">
      <c r="A871" s="632" t="s">
        <v>1197</v>
      </c>
      <c r="B871" s="632" t="s">
        <v>1196</v>
      </c>
      <c r="C871" s="632">
        <v>1</v>
      </c>
      <c r="D871" s="632" t="s">
        <v>837</v>
      </c>
      <c r="E871" s="632" t="s">
        <v>1200</v>
      </c>
      <c r="F871" s="632" t="s">
        <v>846</v>
      </c>
      <c r="G871" s="650">
        <v>20000</v>
      </c>
      <c r="H871" s="651">
        <v>0.27</v>
      </c>
      <c r="I871" s="652"/>
      <c r="J871" s="203"/>
      <c r="K871" s="662"/>
      <c r="L871" s="633"/>
      <c r="M871" s="633"/>
      <c r="N871" s="633"/>
      <c r="O871" s="633"/>
      <c r="P871" s="633"/>
    </row>
    <row r="872" spans="1:16" s="634" customFormat="1">
      <c r="A872" s="632" t="s">
        <v>1197</v>
      </c>
      <c r="B872" s="632" t="s">
        <v>1196</v>
      </c>
      <c r="C872" s="632">
        <v>1</v>
      </c>
      <c r="D872" s="632" t="s">
        <v>837</v>
      </c>
      <c r="E872" s="632" t="s">
        <v>1200</v>
      </c>
      <c r="F872" s="632" t="s">
        <v>846</v>
      </c>
      <c r="G872" s="650">
        <v>50000</v>
      </c>
      <c r="H872" s="651">
        <v>0.25</v>
      </c>
      <c r="I872" s="652"/>
      <c r="J872" s="203"/>
      <c r="K872" s="662"/>
      <c r="L872" s="633"/>
      <c r="M872" s="633"/>
      <c r="N872" s="633"/>
      <c r="O872" s="633"/>
      <c r="P872" s="633"/>
    </row>
    <row r="873" spans="1:16" s="634" customFormat="1">
      <c r="A873" s="632" t="s">
        <v>1197</v>
      </c>
      <c r="B873" s="632" t="s">
        <v>1196</v>
      </c>
      <c r="C873" s="632">
        <v>1</v>
      </c>
      <c r="D873" s="632" t="s">
        <v>837</v>
      </c>
      <c r="E873" s="632" t="s">
        <v>1200</v>
      </c>
      <c r="F873" s="632" t="s">
        <v>846</v>
      </c>
      <c r="G873" s="650">
        <v>100000</v>
      </c>
      <c r="H873" s="651">
        <v>0.22</v>
      </c>
      <c r="I873" s="652"/>
      <c r="J873" s="203"/>
      <c r="K873" s="662"/>
      <c r="L873" s="633"/>
      <c r="M873" s="633"/>
      <c r="N873" s="633"/>
      <c r="O873" s="633"/>
      <c r="P873" s="633"/>
    </row>
    <row r="874" spans="1:16" s="634" customFormat="1">
      <c r="A874" s="632" t="s">
        <v>1197</v>
      </c>
      <c r="B874" s="632" t="s">
        <v>1196</v>
      </c>
      <c r="C874" s="632">
        <v>1</v>
      </c>
      <c r="D874" s="632" t="s">
        <v>837</v>
      </c>
      <c r="E874" s="632" t="s">
        <v>1200</v>
      </c>
      <c r="F874" s="632" t="s">
        <v>846</v>
      </c>
      <c r="G874" s="650">
        <v>200000</v>
      </c>
      <c r="H874" s="651">
        <v>0.21</v>
      </c>
      <c r="I874" s="652"/>
      <c r="J874" s="203"/>
      <c r="K874" s="662"/>
      <c r="L874" s="633"/>
      <c r="M874" s="633"/>
      <c r="N874" s="633"/>
      <c r="O874" s="633"/>
      <c r="P874" s="633"/>
    </row>
    <row r="875" spans="1:16" s="532" customFormat="1">
      <c r="A875" s="632" t="s">
        <v>1212</v>
      </c>
      <c r="B875" s="632" t="s">
        <v>1202</v>
      </c>
      <c r="C875" s="632">
        <v>1</v>
      </c>
      <c r="D875" s="632" t="s">
        <v>837</v>
      </c>
      <c r="E875" s="632" t="s">
        <v>1213</v>
      </c>
      <c r="F875" s="632" t="s">
        <v>846</v>
      </c>
      <c r="G875" s="650">
        <v>0</v>
      </c>
      <c r="H875" s="651">
        <v>2.2000000000000002</v>
      </c>
      <c r="I875" s="530"/>
      <c r="J875" s="203"/>
      <c r="K875" s="662"/>
      <c r="L875" s="58"/>
      <c r="M875" s="335"/>
      <c r="N875" s="533"/>
      <c r="O875" s="533"/>
      <c r="P875" s="533"/>
    </row>
    <row r="876" spans="1:16" s="634" customFormat="1">
      <c r="A876" s="632" t="s">
        <v>1212</v>
      </c>
      <c r="B876" s="632" t="s">
        <v>1202</v>
      </c>
      <c r="C876" s="632">
        <v>1</v>
      </c>
      <c r="D876" s="632" t="s">
        <v>837</v>
      </c>
      <c r="E876" s="632" t="s">
        <v>1213</v>
      </c>
      <c r="F876" s="632" t="s">
        <v>846</v>
      </c>
      <c r="G876" s="650">
        <v>1000</v>
      </c>
      <c r="H876" s="651">
        <v>2.2000000000000002</v>
      </c>
      <c r="I876" s="652"/>
      <c r="J876" s="203"/>
      <c r="K876" s="662"/>
      <c r="L876" s="633"/>
      <c r="M876" s="633"/>
      <c r="N876" s="633"/>
      <c r="O876" s="633"/>
      <c r="P876" s="633"/>
    </row>
    <row r="877" spans="1:16" s="634" customFormat="1">
      <c r="A877" s="632" t="s">
        <v>1212</v>
      </c>
      <c r="B877" s="632" t="s">
        <v>1202</v>
      </c>
      <c r="C877" s="632">
        <v>1</v>
      </c>
      <c r="D877" s="632" t="s">
        <v>837</v>
      </c>
      <c r="E877" s="632" t="s">
        <v>1213</v>
      </c>
      <c r="F877" s="632" t="s">
        <v>846</v>
      </c>
      <c r="G877" s="650">
        <v>2000</v>
      </c>
      <c r="H877" s="651">
        <v>1.3</v>
      </c>
      <c r="I877" s="652"/>
      <c r="J877" s="203"/>
      <c r="K877" s="662"/>
      <c r="L877" s="633"/>
      <c r="M877" s="633"/>
      <c r="N877" s="633"/>
      <c r="O877" s="633"/>
      <c r="P877" s="633"/>
    </row>
    <row r="878" spans="1:16" s="634" customFormat="1">
      <c r="A878" s="632" t="s">
        <v>1212</v>
      </c>
      <c r="B878" s="632" t="s">
        <v>1202</v>
      </c>
      <c r="C878" s="632">
        <v>1</v>
      </c>
      <c r="D878" s="632" t="s">
        <v>837</v>
      </c>
      <c r="E878" s="632" t="s">
        <v>1213</v>
      </c>
      <c r="F878" s="632" t="s">
        <v>846</v>
      </c>
      <c r="G878" s="650">
        <v>5000</v>
      </c>
      <c r="H878" s="651">
        <v>1.1000000000000001</v>
      </c>
      <c r="I878" s="652"/>
      <c r="J878" s="203"/>
      <c r="K878" s="662"/>
      <c r="L878" s="633"/>
      <c r="M878" s="633"/>
      <c r="N878" s="633"/>
      <c r="O878" s="633"/>
      <c r="P878" s="633"/>
    </row>
    <row r="879" spans="1:16" s="634" customFormat="1">
      <c r="A879" s="632" t="s">
        <v>1212</v>
      </c>
      <c r="B879" s="632" t="s">
        <v>1202</v>
      </c>
      <c r="C879" s="632">
        <v>1</v>
      </c>
      <c r="D879" s="632" t="s">
        <v>837</v>
      </c>
      <c r="E879" s="632" t="s">
        <v>1213</v>
      </c>
      <c r="F879" s="632" t="s">
        <v>846</v>
      </c>
      <c r="G879" s="650">
        <v>10000</v>
      </c>
      <c r="H879" s="651">
        <v>1</v>
      </c>
      <c r="I879" s="652"/>
      <c r="J879" s="203"/>
      <c r="K879" s="662"/>
      <c r="L879" s="633"/>
      <c r="M879" s="633"/>
      <c r="N879" s="633"/>
      <c r="O879" s="633"/>
      <c r="P879" s="633"/>
    </row>
    <row r="880" spans="1:16" s="634" customFormat="1">
      <c r="A880" s="632" t="s">
        <v>1212</v>
      </c>
      <c r="B880" s="632" t="s">
        <v>1202</v>
      </c>
      <c r="C880" s="632">
        <v>1</v>
      </c>
      <c r="D880" s="632" t="s">
        <v>837</v>
      </c>
      <c r="E880" s="632" t="s">
        <v>1213</v>
      </c>
      <c r="F880" s="632" t="s">
        <v>846</v>
      </c>
      <c r="G880" s="650">
        <v>20000</v>
      </c>
      <c r="H880" s="651">
        <v>0.9</v>
      </c>
      <c r="I880" s="652"/>
      <c r="J880" s="203"/>
      <c r="K880" s="662"/>
      <c r="L880" s="633"/>
      <c r="M880" s="633"/>
      <c r="N880" s="633"/>
      <c r="O880" s="633"/>
      <c r="P880" s="633"/>
    </row>
    <row r="881" spans="1:16" s="532" customFormat="1">
      <c r="A881" s="632" t="s">
        <v>1214</v>
      </c>
      <c r="B881" s="632" t="s">
        <v>1203</v>
      </c>
      <c r="C881" s="632">
        <v>1</v>
      </c>
      <c r="D881" s="632" t="s">
        <v>837</v>
      </c>
      <c r="E881" s="632" t="s">
        <v>1215</v>
      </c>
      <c r="F881" s="632" t="s">
        <v>846</v>
      </c>
      <c r="G881" s="650">
        <v>0</v>
      </c>
      <c r="H881" s="651">
        <v>2.2000000000000002</v>
      </c>
      <c r="I881" s="530"/>
      <c r="J881" s="203"/>
      <c r="K881" s="662"/>
      <c r="L881" s="58"/>
      <c r="M881" s="335"/>
      <c r="N881" s="533"/>
      <c r="O881" s="533"/>
      <c r="P881" s="533"/>
    </row>
    <row r="882" spans="1:16" s="634" customFormat="1">
      <c r="A882" s="632" t="s">
        <v>1214</v>
      </c>
      <c r="B882" s="632" t="s">
        <v>1203</v>
      </c>
      <c r="C882" s="632">
        <v>1</v>
      </c>
      <c r="D882" s="632" t="s">
        <v>837</v>
      </c>
      <c r="E882" s="632" t="s">
        <v>1215</v>
      </c>
      <c r="F882" s="632" t="s">
        <v>846</v>
      </c>
      <c r="G882" s="650">
        <v>1000</v>
      </c>
      <c r="H882" s="651">
        <v>2.2000000000000002</v>
      </c>
      <c r="I882" s="652"/>
      <c r="J882" s="203"/>
      <c r="K882" s="662"/>
      <c r="L882" s="633"/>
      <c r="M882" s="633"/>
      <c r="N882" s="633"/>
      <c r="O882" s="633"/>
      <c r="P882" s="633"/>
    </row>
    <row r="883" spans="1:16" s="634" customFormat="1">
      <c r="A883" s="632" t="s">
        <v>1214</v>
      </c>
      <c r="B883" s="632" t="s">
        <v>1203</v>
      </c>
      <c r="C883" s="632">
        <v>1</v>
      </c>
      <c r="D883" s="632" t="s">
        <v>837</v>
      </c>
      <c r="E883" s="632" t="s">
        <v>1215</v>
      </c>
      <c r="F883" s="632" t="s">
        <v>846</v>
      </c>
      <c r="G883" s="650">
        <v>2000</v>
      </c>
      <c r="H883" s="651">
        <v>1.3</v>
      </c>
      <c r="I883" s="652"/>
      <c r="J883" s="203"/>
      <c r="K883" s="662"/>
      <c r="L883" s="633"/>
      <c r="M883" s="633"/>
      <c r="N883" s="633"/>
      <c r="O883" s="633"/>
      <c r="P883" s="633"/>
    </row>
    <row r="884" spans="1:16" s="634" customFormat="1">
      <c r="A884" s="632" t="s">
        <v>1214</v>
      </c>
      <c r="B884" s="632" t="s">
        <v>1203</v>
      </c>
      <c r="C884" s="632">
        <v>1</v>
      </c>
      <c r="D884" s="632" t="s">
        <v>837</v>
      </c>
      <c r="E884" s="632" t="s">
        <v>1215</v>
      </c>
      <c r="F884" s="632" t="s">
        <v>846</v>
      </c>
      <c r="G884" s="650">
        <v>5000</v>
      </c>
      <c r="H884" s="651">
        <v>1.1000000000000001</v>
      </c>
      <c r="I884" s="652"/>
      <c r="J884" s="203"/>
      <c r="K884" s="662"/>
      <c r="L884" s="633"/>
      <c r="M884" s="633"/>
      <c r="N884" s="633"/>
      <c r="O884" s="633"/>
      <c r="P884" s="633"/>
    </row>
    <row r="885" spans="1:16" s="634" customFormat="1">
      <c r="A885" s="632" t="s">
        <v>1214</v>
      </c>
      <c r="B885" s="632" t="s">
        <v>1203</v>
      </c>
      <c r="C885" s="632">
        <v>1</v>
      </c>
      <c r="D885" s="632" t="s">
        <v>837</v>
      </c>
      <c r="E885" s="632" t="s">
        <v>1215</v>
      </c>
      <c r="F885" s="632" t="s">
        <v>846</v>
      </c>
      <c r="G885" s="650">
        <v>10000</v>
      </c>
      <c r="H885" s="651">
        <v>1</v>
      </c>
      <c r="I885" s="652"/>
      <c r="J885" s="203"/>
      <c r="K885" s="662"/>
      <c r="L885" s="633"/>
      <c r="M885" s="633"/>
      <c r="N885" s="633"/>
      <c r="O885" s="633"/>
      <c r="P885" s="633"/>
    </row>
    <row r="886" spans="1:16" s="634" customFormat="1">
      <c r="A886" s="632" t="s">
        <v>1214</v>
      </c>
      <c r="B886" s="632" t="s">
        <v>1203</v>
      </c>
      <c r="C886" s="632">
        <v>1</v>
      </c>
      <c r="D886" s="632" t="s">
        <v>837</v>
      </c>
      <c r="E886" s="632" t="s">
        <v>1215</v>
      </c>
      <c r="F886" s="632" t="s">
        <v>846</v>
      </c>
      <c r="G886" s="650">
        <v>20000</v>
      </c>
      <c r="H886" s="651">
        <v>0.9</v>
      </c>
      <c r="I886" s="652"/>
      <c r="J886" s="203"/>
      <c r="K886" s="662"/>
      <c r="L886" s="633"/>
      <c r="M886" s="633"/>
      <c r="N886" s="633"/>
      <c r="O886" s="633"/>
      <c r="P886" s="633"/>
    </row>
    <row r="887" spans="1:16" s="634" customFormat="1">
      <c r="A887" s="632"/>
      <c r="B887" s="632"/>
      <c r="C887" s="632"/>
      <c r="D887" s="632"/>
      <c r="E887" s="632"/>
      <c r="F887" s="632"/>
      <c r="G887" s="650"/>
      <c r="H887" s="651"/>
      <c r="I887" s="652"/>
      <c r="J887" s="203"/>
      <c r="K887" s="633"/>
      <c r="L887" s="633"/>
      <c r="M887" s="633"/>
      <c r="N887" s="633"/>
      <c r="O887" s="633"/>
      <c r="P887" s="633"/>
    </row>
    <row r="888" spans="1:16" s="532" customFormat="1">
      <c r="A888" s="612"/>
      <c r="B888" s="612"/>
      <c r="C888" s="613"/>
      <c r="D888" s="613"/>
      <c r="E888" s="612"/>
      <c r="F888" s="614"/>
      <c r="G888" s="615"/>
      <c r="H888" s="616"/>
      <c r="I888" s="617"/>
      <c r="J888" s="203"/>
      <c r="K888" s="58"/>
      <c r="L888" s="58"/>
      <c r="M888" s="335"/>
      <c r="N888" s="533"/>
      <c r="O888" s="533"/>
      <c r="P888" s="533"/>
    </row>
    <row r="889" spans="1:16" s="546" customFormat="1">
      <c r="A889" s="569"/>
      <c r="B889" s="569"/>
      <c r="C889" s="570"/>
      <c r="D889" s="570"/>
      <c r="E889" s="569"/>
      <c r="F889" s="571"/>
      <c r="G889" s="572"/>
      <c r="H889" s="573"/>
      <c r="I889" s="574"/>
      <c r="J889" s="203"/>
      <c r="K889" s="545"/>
      <c r="N889" s="58"/>
      <c r="O889" s="58"/>
      <c r="P889" s="58"/>
    </row>
    <row r="890" spans="1:16" s="546" customFormat="1">
      <c r="A890" s="569"/>
      <c r="B890" s="569"/>
      <c r="C890" s="570"/>
      <c r="D890" s="570"/>
      <c r="E890" s="569"/>
      <c r="F890" s="571"/>
      <c r="G890" s="572"/>
      <c r="H890" s="573"/>
      <c r="I890" s="574"/>
      <c r="J890" s="203"/>
      <c r="K890" s="545"/>
      <c r="N890" s="58"/>
      <c r="O890" s="58"/>
      <c r="P890" s="58"/>
    </row>
    <row r="891" spans="1:16" s="546" customFormat="1">
      <c r="A891" s="569"/>
      <c r="B891" s="569"/>
      <c r="C891" s="570"/>
      <c r="D891" s="570"/>
      <c r="E891" s="569"/>
      <c r="F891" s="571"/>
      <c r="G891" s="572"/>
      <c r="H891" s="573"/>
      <c r="I891" s="574"/>
      <c r="J891" s="203"/>
      <c r="K891" s="545"/>
      <c r="N891" s="58"/>
      <c r="O891" s="58"/>
      <c r="P891" s="58"/>
    </row>
    <row r="892" spans="1:16">
      <c r="A892" s="562" t="s">
        <v>39</v>
      </c>
      <c r="B892" s="562" t="s">
        <v>165</v>
      </c>
      <c r="C892" s="562" t="s">
        <v>163</v>
      </c>
      <c r="D892" s="562" t="s">
        <v>164</v>
      </c>
      <c r="E892" s="562" t="s">
        <v>40</v>
      </c>
      <c r="F892" s="562" t="s">
        <v>41</v>
      </c>
      <c r="G892" s="562" t="s">
        <v>474</v>
      </c>
      <c r="H892" s="562" t="s">
        <v>473</v>
      </c>
      <c r="I892" s="562" t="s">
        <v>48</v>
      </c>
    </row>
    <row r="893" spans="1:16" ht="15.75">
      <c r="A893" s="562" t="s">
        <v>942</v>
      </c>
      <c r="B893" s="562" t="s">
        <v>946</v>
      </c>
      <c r="C893" s="562" t="s">
        <v>947</v>
      </c>
      <c r="D893" s="562" t="s">
        <v>943</v>
      </c>
      <c r="E893" s="562" t="s">
        <v>948</v>
      </c>
      <c r="F893" s="562" t="s">
        <v>949</v>
      </c>
      <c r="G893" s="562" t="s">
        <v>950</v>
      </c>
      <c r="H893" s="562" t="s">
        <v>951</v>
      </c>
      <c r="I893" s="562" t="s">
        <v>952</v>
      </c>
    </row>
    <row r="894" spans="1:16">
      <c r="A894" s="563" t="s">
        <v>937</v>
      </c>
      <c r="B894" s="564" t="s">
        <v>938</v>
      </c>
      <c r="C894" s="565" t="s">
        <v>939</v>
      </c>
      <c r="D894" s="563">
        <v>1.22</v>
      </c>
      <c r="E894" s="563" t="s">
        <v>61</v>
      </c>
      <c r="F894" s="564" t="s">
        <v>935</v>
      </c>
      <c r="G894" s="564" t="s">
        <v>945</v>
      </c>
      <c r="H894" s="563">
        <v>38.04</v>
      </c>
      <c r="I894" s="566" t="s">
        <v>944</v>
      </c>
    </row>
    <row r="895" spans="1:16">
      <c r="A895" s="563" t="s">
        <v>937</v>
      </c>
      <c r="B895" s="564" t="s">
        <v>940</v>
      </c>
      <c r="C895" s="565" t="s">
        <v>941</v>
      </c>
      <c r="D895" s="563">
        <v>2.97</v>
      </c>
      <c r="E895" s="563" t="s">
        <v>61</v>
      </c>
      <c r="F895" s="564" t="s">
        <v>935</v>
      </c>
      <c r="G895" s="564" t="s">
        <v>945</v>
      </c>
      <c r="H895" s="563">
        <v>38.04</v>
      </c>
      <c r="I895" s="566" t="s">
        <v>944</v>
      </c>
    </row>
  </sheetData>
  <phoneticPr fontId="2" type="noConversion"/>
  <pageMargins left="0.62992125984251968" right="0.19685039370078741" top="0.31496062992125984" bottom="0.23622047244094491" header="0.31496062992125984" footer="0.15748031496062992"/>
  <pageSetup scale="70" orientation="portrait" r:id="rId1"/>
  <headerFooter alignWithMargins="0">
    <oddFooter>&amp;LPage : 1/1&amp;C&amp;F&amp;RHayco
13th Sept 2012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0"/>
    <pageSetUpPr fitToPage="1"/>
  </sheetPr>
  <dimension ref="A1:X125"/>
  <sheetViews>
    <sheetView showGridLines="0" zoomScale="115" zoomScaleNormal="115" workbookViewId="0">
      <pane xSplit="7" ySplit="6" topLeftCell="J7" activePane="bottomRight" state="frozen"/>
      <selection pane="topRight" activeCell="H1" sqref="H1"/>
      <selection pane="bottomLeft" activeCell="A7" sqref="A7"/>
      <selection pane="bottomRight" activeCell="B15" sqref="B15"/>
    </sheetView>
  </sheetViews>
  <sheetFormatPr defaultColWidth="9" defaultRowHeight="11.25"/>
  <cols>
    <col min="1" max="1" width="4.625" style="15" customWidth="1"/>
    <col min="2" max="2" width="11.625" style="15" customWidth="1"/>
    <col min="3" max="3" width="10.25" style="15" customWidth="1"/>
    <col min="4" max="4" width="20.375" style="15" customWidth="1"/>
    <col min="5" max="5" width="7" style="17" bestFit="1" customWidth="1"/>
    <col min="6" max="6" width="6.875" style="17" customWidth="1"/>
    <col min="7" max="7" width="5.5" style="15" hidden="1" customWidth="1"/>
    <col min="8" max="8" width="8.25" style="15" customWidth="1"/>
    <col min="9" max="10" width="10.875" style="15" customWidth="1"/>
    <col min="11" max="11" width="10.125" style="15" customWidth="1"/>
    <col min="12" max="12" width="10.625" style="15" customWidth="1"/>
    <col min="13" max="13" width="11.125" style="15" bestFit="1" customWidth="1"/>
    <col min="14" max="14" width="10" style="15" customWidth="1"/>
    <col min="15" max="15" width="11.75" style="15" customWidth="1"/>
    <col min="16" max="16" width="9.375" style="15" bestFit="1" customWidth="1"/>
    <col min="17" max="17" width="9.75" style="15" bestFit="1" customWidth="1"/>
    <col min="18" max="16384" width="9" style="15"/>
  </cols>
  <sheetData>
    <row r="1" spans="1:18" s="60" customFormat="1" ht="25.5">
      <c r="A1" s="97" t="s">
        <v>1227</v>
      </c>
      <c r="B1" s="96"/>
      <c r="C1" s="98"/>
      <c r="D1" s="68"/>
      <c r="E1" s="58"/>
      <c r="F1" s="58"/>
      <c r="J1" s="67"/>
    </row>
    <row r="2" spans="1:18" ht="19.5" customHeight="1">
      <c r="A2" s="14" t="s">
        <v>63</v>
      </c>
      <c r="D2" s="16"/>
    </row>
    <row r="3" spans="1:18">
      <c r="B3" s="18"/>
    </row>
    <row r="4" spans="1:18" ht="12.75" thickBot="1">
      <c r="I4" s="20"/>
      <c r="N4" s="21"/>
      <c r="O4" s="22"/>
    </row>
    <row r="5" spans="1:18" ht="19.5" customHeight="1">
      <c r="A5" s="23" t="s">
        <v>64</v>
      </c>
      <c r="B5" s="24" t="s">
        <v>3</v>
      </c>
      <c r="C5" s="24" t="s">
        <v>65</v>
      </c>
      <c r="D5" s="24" t="s">
        <v>4</v>
      </c>
      <c r="E5" s="24" t="s">
        <v>66</v>
      </c>
      <c r="F5" s="24" t="s">
        <v>5</v>
      </c>
      <c r="G5" s="24" t="s">
        <v>6</v>
      </c>
      <c r="H5" s="24" t="s">
        <v>67</v>
      </c>
      <c r="I5" s="25" t="s">
        <v>68</v>
      </c>
      <c r="J5" s="26" t="s">
        <v>1228</v>
      </c>
      <c r="K5" s="24" t="s">
        <v>69</v>
      </c>
      <c r="L5" s="24" t="s">
        <v>70</v>
      </c>
      <c r="M5" s="24" t="s">
        <v>71</v>
      </c>
      <c r="N5" s="24" t="s">
        <v>72</v>
      </c>
      <c r="O5" s="27" t="s">
        <v>73</v>
      </c>
    </row>
    <row r="6" spans="1:18" ht="23.25" customHeight="1">
      <c r="A6" s="28"/>
      <c r="B6" s="29" t="s">
        <v>7</v>
      </c>
      <c r="C6" s="29" t="s">
        <v>74</v>
      </c>
      <c r="D6" s="29" t="s">
        <v>8</v>
      </c>
      <c r="E6" s="29" t="s">
        <v>75</v>
      </c>
      <c r="F6" s="29" t="s">
        <v>9</v>
      </c>
      <c r="G6" s="29" t="s">
        <v>9</v>
      </c>
      <c r="H6" s="29" t="s">
        <v>76</v>
      </c>
      <c r="I6" s="30" t="s">
        <v>77</v>
      </c>
      <c r="J6" s="31" t="s">
        <v>78</v>
      </c>
      <c r="K6" s="32" t="s">
        <v>79</v>
      </c>
      <c r="L6" s="29" t="s">
        <v>80</v>
      </c>
      <c r="M6" s="29" t="s">
        <v>81</v>
      </c>
      <c r="N6" s="29" t="s">
        <v>82</v>
      </c>
      <c r="O6" s="33" t="s">
        <v>83</v>
      </c>
    </row>
    <row r="7" spans="1:18" s="300" customFormat="1" ht="17.25" customHeight="1" thickBot="1">
      <c r="A7" s="291">
        <v>1</v>
      </c>
      <c r="B7" s="292" t="s">
        <v>84</v>
      </c>
      <c r="C7" s="292" t="s">
        <v>59</v>
      </c>
      <c r="D7" s="292" t="s">
        <v>85</v>
      </c>
      <c r="E7" s="293">
        <v>8.8999999999999996E-2</v>
      </c>
      <c r="F7" s="293" t="s">
        <v>61</v>
      </c>
      <c r="G7" s="293"/>
      <c r="H7" s="294" t="s">
        <v>954</v>
      </c>
      <c r="I7" s="537">
        <v>40617</v>
      </c>
      <c r="J7" s="295">
        <f>6410.26/100/1000*1.17</f>
        <v>7.5000041999999989E-2</v>
      </c>
      <c r="K7" s="295">
        <f>68/1000</f>
        <v>6.8000000000000005E-2</v>
      </c>
      <c r="L7" s="296">
        <f>J7-K7</f>
        <v>7.0000419999999841E-3</v>
      </c>
      <c r="M7" s="297">
        <f>L7/K7</f>
        <v>0.10294179411764681</v>
      </c>
      <c r="N7" s="298">
        <f>L7*E7</f>
        <v>6.2300373799999858E-4</v>
      </c>
      <c r="O7" s="299"/>
    </row>
    <row r="9" spans="1:18">
      <c r="J9" s="15" t="s">
        <v>86</v>
      </c>
    </row>
    <row r="11" spans="1:18" ht="14.25" thickBot="1">
      <c r="A11" s="14" t="s">
        <v>142</v>
      </c>
      <c r="J11" s="35"/>
    </row>
    <row r="12" spans="1:18">
      <c r="A12" s="23" t="s">
        <v>38</v>
      </c>
      <c r="B12" s="24" t="s">
        <v>3</v>
      </c>
      <c r="C12" s="24" t="s">
        <v>39</v>
      </c>
      <c r="D12" s="24" t="s">
        <v>4</v>
      </c>
      <c r="E12" s="24" t="s">
        <v>40</v>
      </c>
      <c r="F12" s="24" t="s">
        <v>5</v>
      </c>
      <c r="G12" s="24" t="s">
        <v>6</v>
      </c>
      <c r="H12" s="24" t="s">
        <v>41</v>
      </c>
      <c r="I12" s="25" t="s">
        <v>42</v>
      </c>
      <c r="J12" s="26" t="s">
        <v>43</v>
      </c>
      <c r="K12" s="24" t="s">
        <v>44</v>
      </c>
      <c r="L12" s="24" t="s">
        <v>45</v>
      </c>
      <c r="M12" s="24" t="s">
        <v>46</v>
      </c>
      <c r="N12" s="24" t="s">
        <v>47</v>
      </c>
      <c r="O12" s="27" t="s">
        <v>48</v>
      </c>
    </row>
    <row r="13" spans="1:18" ht="13.5">
      <c r="A13" s="28"/>
      <c r="B13" s="29" t="s">
        <v>7</v>
      </c>
      <c r="C13" s="29" t="s">
        <v>49</v>
      </c>
      <c r="D13" s="29" t="s">
        <v>8</v>
      </c>
      <c r="E13" s="29" t="s">
        <v>50</v>
      </c>
      <c r="F13" s="29" t="s">
        <v>9</v>
      </c>
      <c r="G13" s="29" t="s">
        <v>9</v>
      </c>
      <c r="H13" s="29" t="s">
        <v>51</v>
      </c>
      <c r="I13" s="30" t="s">
        <v>52</v>
      </c>
      <c r="J13" s="31" t="s">
        <v>53</v>
      </c>
      <c r="K13" s="32" t="s">
        <v>54</v>
      </c>
      <c r="L13" s="29" t="s">
        <v>55</v>
      </c>
      <c r="M13" s="29" t="s">
        <v>56</v>
      </c>
      <c r="N13" s="29" t="s">
        <v>57</v>
      </c>
      <c r="O13" s="33" t="s">
        <v>58</v>
      </c>
      <c r="Q13" s="122" t="s">
        <v>300</v>
      </c>
      <c r="R13" s="122">
        <v>6.2291999999999996</v>
      </c>
    </row>
    <row r="14" spans="1:18" s="281" customFormat="1" ht="12.75">
      <c r="A14" s="272">
        <v>1</v>
      </c>
      <c r="B14" s="273" t="s">
        <v>1225</v>
      </c>
      <c r="C14" s="273" t="s">
        <v>59</v>
      </c>
      <c r="D14" s="273" t="s">
        <v>60</v>
      </c>
      <c r="E14" s="274">
        <v>0.4</v>
      </c>
      <c r="F14" s="274" t="s">
        <v>61</v>
      </c>
      <c r="G14" s="274"/>
      <c r="H14" s="275" t="s">
        <v>62</v>
      </c>
      <c r="I14" s="620">
        <v>42516</v>
      </c>
      <c r="J14" s="621">
        <f>27.9/1000</f>
        <v>2.7899999999999998E-2</v>
      </c>
      <c r="K14" s="276">
        <f>35.52/1000</f>
        <v>3.5520000000000003E-2</v>
      </c>
      <c r="L14" s="277">
        <f>J14-K14</f>
        <v>-7.6200000000000052E-3</v>
      </c>
      <c r="M14" s="278">
        <f>L14/K14</f>
        <v>-0.21452702702702717</v>
      </c>
      <c r="N14" s="279">
        <f>L14*E14</f>
        <v>-3.0480000000000021E-3</v>
      </c>
      <c r="O14" s="280"/>
      <c r="Q14" s="282" t="s">
        <v>301</v>
      </c>
      <c r="R14" s="282">
        <f>7.7505</f>
        <v>7.7504999999999997</v>
      </c>
    </row>
    <row r="15" spans="1:18" s="281" customFormat="1" ht="12.75" thickBot="1">
      <c r="A15" s="283">
        <v>2</v>
      </c>
      <c r="B15" s="284" t="s">
        <v>269</v>
      </c>
      <c r="C15" s="284" t="s">
        <v>887</v>
      </c>
      <c r="D15" s="284" t="s">
        <v>888</v>
      </c>
      <c r="E15" s="285">
        <v>0.4</v>
      </c>
      <c r="F15" s="285" t="s">
        <v>889</v>
      </c>
      <c r="G15" s="285"/>
      <c r="H15" s="286" t="s">
        <v>890</v>
      </c>
      <c r="I15" s="622">
        <v>42516</v>
      </c>
      <c r="J15" s="623">
        <f>26.5/1000</f>
        <v>2.6499999999999999E-2</v>
      </c>
      <c r="K15" s="287">
        <f>33.75/1000</f>
        <v>3.3750000000000002E-2</v>
      </c>
      <c r="L15" s="288">
        <f>J15-K15</f>
        <v>-7.250000000000003E-3</v>
      </c>
      <c r="M15" s="289">
        <f>L15/K15</f>
        <v>-0.21481481481481488</v>
      </c>
      <c r="N15" s="290">
        <f>L15*E15</f>
        <v>-2.9000000000000015E-3</v>
      </c>
      <c r="O15" s="280"/>
    </row>
    <row r="17" spans="1:19" ht="12">
      <c r="A17" s="126"/>
      <c r="B17" s="127"/>
      <c r="C17" s="127"/>
      <c r="D17" s="127"/>
      <c r="E17" s="126"/>
      <c r="F17" s="126"/>
      <c r="G17" s="126"/>
      <c r="H17" s="128"/>
      <c r="I17" s="129"/>
      <c r="J17" s="130"/>
      <c r="K17" s="130"/>
      <c r="L17" s="131"/>
      <c r="M17" s="132"/>
      <c r="N17" s="133"/>
      <c r="O17" s="134"/>
    </row>
    <row r="18" spans="1:19" ht="13.5" hidden="1">
      <c r="A18" s="14" t="s">
        <v>141</v>
      </c>
      <c r="B18" s="19"/>
    </row>
    <row r="19" spans="1:19" ht="12" hidden="1">
      <c r="A19" s="314" t="s">
        <v>589</v>
      </c>
      <c r="I19" s="20"/>
      <c r="J19" s="20"/>
      <c r="N19" s="21"/>
      <c r="O19" s="22"/>
    </row>
    <row r="20" spans="1:19" hidden="1">
      <c r="A20" s="23" t="s">
        <v>64</v>
      </c>
      <c r="B20" s="24" t="s">
        <v>3</v>
      </c>
      <c r="C20" s="24" t="s">
        <v>65</v>
      </c>
      <c r="D20" s="24" t="s">
        <v>4</v>
      </c>
      <c r="E20" s="24" t="s">
        <v>66</v>
      </c>
      <c r="F20" s="24" t="s">
        <v>5</v>
      </c>
      <c r="G20" s="24" t="s">
        <v>6</v>
      </c>
      <c r="H20" s="24" t="s">
        <v>41</v>
      </c>
      <c r="I20" s="38" t="s">
        <v>42</v>
      </c>
      <c r="J20" s="677" t="s">
        <v>91</v>
      </c>
      <c r="K20" s="24" t="s">
        <v>92</v>
      </c>
      <c r="L20" s="24" t="s">
        <v>71</v>
      </c>
      <c r="M20" s="24" t="s">
        <v>70</v>
      </c>
      <c r="N20" s="24" t="s">
        <v>72</v>
      </c>
      <c r="O20" s="27" t="s">
        <v>73</v>
      </c>
    </row>
    <row r="21" spans="1:19" ht="13.5" hidden="1">
      <c r="A21" s="36"/>
      <c r="B21" s="37" t="s">
        <v>7</v>
      </c>
      <c r="C21" s="37" t="s">
        <v>74</v>
      </c>
      <c r="D21" s="37" t="s">
        <v>8</v>
      </c>
      <c r="E21" s="37" t="s">
        <v>75</v>
      </c>
      <c r="F21" s="37" t="s">
        <v>9</v>
      </c>
      <c r="G21" s="37" t="s">
        <v>9</v>
      </c>
      <c r="H21" s="37" t="s">
        <v>51</v>
      </c>
      <c r="I21" s="39" t="s">
        <v>52</v>
      </c>
      <c r="J21" s="678"/>
      <c r="K21" s="32" t="s">
        <v>93</v>
      </c>
      <c r="L21" s="29" t="s">
        <v>81</v>
      </c>
      <c r="M21" s="29" t="s">
        <v>80</v>
      </c>
      <c r="N21" s="29" t="s">
        <v>82</v>
      </c>
      <c r="O21" s="33" t="s">
        <v>83</v>
      </c>
    </row>
    <row r="22" spans="1:19" ht="12" hidden="1">
      <c r="A22" s="672">
        <v>1</v>
      </c>
      <c r="B22" s="679" t="s">
        <v>87</v>
      </c>
      <c r="C22" s="679" t="s">
        <v>94</v>
      </c>
      <c r="D22" s="679" t="s">
        <v>88</v>
      </c>
      <c r="E22" s="679">
        <v>1</v>
      </c>
      <c r="F22" s="679" t="s">
        <v>2</v>
      </c>
      <c r="G22" s="40"/>
      <c r="H22" s="679" t="s">
        <v>89</v>
      </c>
      <c r="I22" s="41">
        <v>40756</v>
      </c>
      <c r="J22" s="42" t="s">
        <v>90</v>
      </c>
      <c r="K22" s="43">
        <v>0.14799999999999999</v>
      </c>
      <c r="L22" s="44"/>
      <c r="M22" s="45"/>
      <c r="N22" s="46"/>
      <c r="O22" s="47"/>
      <c r="P22" s="48"/>
    </row>
    <row r="23" spans="1:19" ht="12" hidden="1">
      <c r="A23" s="673"/>
      <c r="B23" s="679"/>
      <c r="C23" s="679"/>
      <c r="D23" s="679"/>
      <c r="E23" s="679"/>
      <c r="F23" s="679"/>
      <c r="G23" s="40"/>
      <c r="H23" s="679"/>
      <c r="I23" s="216">
        <v>41091</v>
      </c>
      <c r="J23" s="217">
        <v>0</v>
      </c>
      <c r="K23" s="49">
        <v>0.18</v>
      </c>
      <c r="L23" s="49">
        <f>K23-K22</f>
        <v>3.2000000000000001E-2</v>
      </c>
      <c r="M23" s="50">
        <f>L23/K22</f>
        <v>0.21621621621621623</v>
      </c>
      <c r="N23" s="51">
        <f>L23*E22</f>
        <v>3.2000000000000001E-2</v>
      </c>
      <c r="O23" s="218"/>
      <c r="P23" s="219"/>
    </row>
    <row r="24" spans="1:19" ht="12" hidden="1">
      <c r="A24" s="674"/>
      <c r="B24" s="679"/>
      <c r="C24" s="679"/>
      <c r="D24" s="679"/>
      <c r="E24" s="679"/>
      <c r="F24" s="679"/>
      <c r="G24" s="40"/>
      <c r="H24" s="679"/>
      <c r="I24" s="216">
        <v>41091</v>
      </c>
      <c r="J24" s="217">
        <v>20001</v>
      </c>
      <c r="K24" s="49">
        <v>0.16600000000000001</v>
      </c>
      <c r="L24" s="49">
        <f>K24-K22</f>
        <v>1.8000000000000016E-2</v>
      </c>
      <c r="M24" s="50">
        <f>(K24-K22)/K22</f>
        <v>0.12162162162162174</v>
      </c>
      <c r="N24" s="51">
        <f>L24*E22</f>
        <v>1.8000000000000016E-2</v>
      </c>
      <c r="O24" s="218"/>
      <c r="P24" s="219"/>
    </row>
    <row r="27" spans="1:19" ht="14.25" thickBot="1">
      <c r="A27" s="99" t="s">
        <v>271</v>
      </c>
      <c r="H27" s="413" t="s">
        <v>801</v>
      </c>
    </row>
    <row r="28" spans="1:19">
      <c r="A28" s="23" t="s">
        <v>38</v>
      </c>
      <c r="B28" s="24" t="s">
        <v>3</v>
      </c>
      <c r="C28" s="24" t="s">
        <v>39</v>
      </c>
      <c r="D28" s="24" t="s">
        <v>4</v>
      </c>
      <c r="E28" s="24" t="s">
        <v>40</v>
      </c>
      <c r="F28" s="24" t="s">
        <v>5</v>
      </c>
      <c r="G28" s="24" t="s">
        <v>6</v>
      </c>
      <c r="H28" s="24" t="s">
        <v>41</v>
      </c>
      <c r="I28" s="38" t="s">
        <v>42</v>
      </c>
      <c r="J28" s="677" t="s">
        <v>91</v>
      </c>
      <c r="K28" s="24" t="s">
        <v>92</v>
      </c>
      <c r="L28" s="24" t="s">
        <v>46</v>
      </c>
      <c r="M28" s="24" t="s">
        <v>45</v>
      </c>
      <c r="N28" s="24" t="s">
        <v>47</v>
      </c>
      <c r="O28" s="27" t="s">
        <v>48</v>
      </c>
    </row>
    <row r="29" spans="1:19" ht="13.5">
      <c r="A29" s="36"/>
      <c r="B29" s="37" t="s">
        <v>7</v>
      </c>
      <c r="C29" s="37" t="s">
        <v>49</v>
      </c>
      <c r="D29" s="37" t="s">
        <v>8</v>
      </c>
      <c r="E29" s="37" t="s">
        <v>50</v>
      </c>
      <c r="F29" s="37" t="s">
        <v>9</v>
      </c>
      <c r="G29" s="37" t="s">
        <v>9</v>
      </c>
      <c r="H29" s="37" t="s">
        <v>51</v>
      </c>
      <c r="I29" s="100" t="s">
        <v>52</v>
      </c>
      <c r="J29" s="680"/>
      <c r="K29" s="101" t="s">
        <v>93</v>
      </c>
      <c r="L29" s="37" t="s">
        <v>56</v>
      </c>
      <c r="M29" s="37" t="s">
        <v>55</v>
      </c>
      <c r="N29" s="37" t="s">
        <v>57</v>
      </c>
      <c r="O29" s="102" t="s">
        <v>58</v>
      </c>
    </row>
    <row r="30" spans="1:19" s="493" customFormat="1">
      <c r="A30" s="483">
        <v>1</v>
      </c>
      <c r="B30" s="484" t="s">
        <v>380</v>
      </c>
      <c r="C30" s="485" t="s">
        <v>284</v>
      </c>
      <c r="D30" s="485" t="s">
        <v>285</v>
      </c>
      <c r="E30" s="485">
        <v>3.3E-3</v>
      </c>
      <c r="F30" s="485" t="s">
        <v>381</v>
      </c>
      <c r="G30" s="485"/>
      <c r="H30" s="486" t="s">
        <v>382</v>
      </c>
      <c r="I30" s="487" t="s">
        <v>383</v>
      </c>
      <c r="J30" s="488">
        <v>1000</v>
      </c>
      <c r="K30" s="488">
        <v>2.23</v>
      </c>
      <c r="L30" s="489"/>
      <c r="M30" s="485"/>
      <c r="N30" s="485"/>
      <c r="O30" s="490"/>
      <c r="P30" s="491">
        <f t="shared" ref="P30:P36" si="0">K30*E30</f>
        <v>7.3590000000000001E-3</v>
      </c>
      <c r="Q30" s="492">
        <f t="shared" ref="Q30:Q36" si="1">P30/$R$14</f>
        <v>9.4948712986258959E-4</v>
      </c>
    </row>
    <row r="31" spans="1:19" s="400" customFormat="1" ht="12">
      <c r="A31" s="394">
        <v>1</v>
      </c>
      <c r="B31" s="395" t="s">
        <v>705</v>
      </c>
      <c r="C31" s="396" t="s">
        <v>284</v>
      </c>
      <c r="D31" s="396" t="s">
        <v>285</v>
      </c>
      <c r="E31" s="396">
        <v>3.3E-3</v>
      </c>
      <c r="F31" s="396" t="s">
        <v>700</v>
      </c>
      <c r="G31" s="396"/>
      <c r="H31" s="169" t="s">
        <v>848</v>
      </c>
      <c r="I31" s="176">
        <v>42730</v>
      </c>
      <c r="J31" s="170" t="s">
        <v>90</v>
      </c>
      <c r="K31" s="172">
        <v>2.6976</v>
      </c>
      <c r="L31" s="396"/>
      <c r="M31" s="396"/>
      <c r="N31" s="396"/>
      <c r="O31" s="280"/>
      <c r="P31" s="398">
        <f>K31*E31</f>
        <v>8.9020799999999997E-3</v>
      </c>
      <c r="Q31" s="399">
        <f t="shared" si="1"/>
        <v>1.1485813818463324E-3</v>
      </c>
    </row>
    <row r="32" spans="1:19" ht="13.5" customHeight="1">
      <c r="A32" s="174">
        <v>2</v>
      </c>
      <c r="B32" s="171" t="s">
        <v>273</v>
      </c>
      <c r="C32" s="175" t="s">
        <v>284</v>
      </c>
      <c r="D32" s="175" t="s">
        <v>286</v>
      </c>
      <c r="E32" s="175">
        <v>3.3300000000000003E-2</v>
      </c>
      <c r="F32" s="175" t="s">
        <v>381</v>
      </c>
      <c r="G32" s="175"/>
      <c r="H32" s="169" t="s">
        <v>848</v>
      </c>
      <c r="I32" s="176">
        <v>42730</v>
      </c>
      <c r="J32" s="170">
        <v>1000</v>
      </c>
      <c r="K32" s="172">
        <v>0.47149999999999997</v>
      </c>
      <c r="L32" s="175"/>
      <c r="M32" s="175"/>
      <c r="N32" s="175"/>
      <c r="O32" s="280"/>
      <c r="P32" s="124">
        <f t="shared" si="0"/>
        <v>1.5700950000000002E-2</v>
      </c>
      <c r="Q32" s="123">
        <f t="shared" si="1"/>
        <v>2.0257983355912524E-3</v>
      </c>
      <c r="R32" s="400"/>
      <c r="S32" s="400"/>
    </row>
    <row r="33" spans="1:19" ht="12">
      <c r="A33" s="174">
        <v>3</v>
      </c>
      <c r="B33" s="171" t="s">
        <v>274</v>
      </c>
      <c r="C33" s="175" t="s">
        <v>284</v>
      </c>
      <c r="D33" s="175" t="s">
        <v>287</v>
      </c>
      <c r="E33" s="175">
        <v>3.3300000000000003E-2</v>
      </c>
      <c r="F33" s="175" t="s">
        <v>381</v>
      </c>
      <c r="G33" s="105"/>
      <c r="H33" s="169" t="s">
        <v>848</v>
      </c>
      <c r="I33" s="176">
        <v>42730</v>
      </c>
      <c r="J33" s="170">
        <v>1000</v>
      </c>
      <c r="K33" s="172">
        <v>5.0999999999999997E-2</v>
      </c>
      <c r="L33" s="105"/>
      <c r="M33" s="105"/>
      <c r="N33" s="105"/>
      <c r="O33" s="280"/>
      <c r="P33" s="124">
        <f t="shared" si="0"/>
        <v>1.6983E-3</v>
      </c>
      <c r="Q33" s="123">
        <f t="shared" si="1"/>
        <v>2.1912134700987035E-4</v>
      </c>
      <c r="R33" s="400"/>
      <c r="S33" s="400"/>
    </row>
    <row r="34" spans="1:19" ht="12">
      <c r="A34" s="174">
        <v>4</v>
      </c>
      <c r="B34" s="171" t="s">
        <v>275</v>
      </c>
      <c r="C34" s="175" t="s">
        <v>284</v>
      </c>
      <c r="D34" s="175" t="s">
        <v>288</v>
      </c>
      <c r="E34" s="175">
        <v>3.3300000000000003E-2</v>
      </c>
      <c r="F34" s="175" t="s">
        <v>381</v>
      </c>
      <c r="G34" s="105"/>
      <c r="H34" s="169" t="s">
        <v>848</v>
      </c>
      <c r="I34" s="176">
        <v>42730</v>
      </c>
      <c r="J34" s="170">
        <v>1000</v>
      </c>
      <c r="K34" s="172">
        <v>5.0999999999999997E-2</v>
      </c>
      <c r="L34" s="105"/>
      <c r="M34" s="105"/>
      <c r="N34" s="105"/>
      <c r="O34" s="280"/>
      <c r="P34" s="124">
        <f t="shared" si="0"/>
        <v>1.6983E-3</v>
      </c>
      <c r="Q34" s="123">
        <f t="shared" si="1"/>
        <v>2.1912134700987035E-4</v>
      </c>
      <c r="R34" s="400"/>
      <c r="S34" s="400"/>
    </row>
    <row r="35" spans="1:19" ht="12">
      <c r="A35" s="174">
        <v>5</v>
      </c>
      <c r="B35" s="171" t="s">
        <v>276</v>
      </c>
      <c r="C35" s="175" t="s">
        <v>284</v>
      </c>
      <c r="D35" s="175" t="s">
        <v>289</v>
      </c>
      <c r="E35" s="175">
        <v>1.67E-2</v>
      </c>
      <c r="F35" s="175" t="s">
        <v>381</v>
      </c>
      <c r="G35" s="103"/>
      <c r="H35" s="169" t="s">
        <v>848</v>
      </c>
      <c r="I35" s="176">
        <v>42730</v>
      </c>
      <c r="J35" s="170">
        <v>1000</v>
      </c>
      <c r="K35" s="172">
        <v>0.2039</v>
      </c>
      <c r="L35" s="103"/>
      <c r="M35" s="103"/>
      <c r="N35" s="103"/>
      <c r="O35" s="280"/>
      <c r="P35" s="124">
        <f t="shared" si="0"/>
        <v>3.4051299999999997E-3</v>
      </c>
      <c r="Q35" s="123">
        <f t="shared" si="1"/>
        <v>4.393432681762467E-4</v>
      </c>
      <c r="R35" s="400"/>
      <c r="S35" s="400"/>
    </row>
    <row r="36" spans="1:19" ht="12.75" thickBot="1">
      <c r="A36" s="174">
        <v>6</v>
      </c>
      <c r="B36" s="173" t="s">
        <v>277</v>
      </c>
      <c r="C36" s="178" t="s">
        <v>284</v>
      </c>
      <c r="D36" s="178" t="s">
        <v>290</v>
      </c>
      <c r="E36" s="178">
        <v>3.3300000000000003E-2</v>
      </c>
      <c r="F36" s="178" t="s">
        <v>381</v>
      </c>
      <c r="G36" s="110"/>
      <c r="H36" s="179" t="s">
        <v>243</v>
      </c>
      <c r="I36" s="176">
        <v>42730</v>
      </c>
      <c r="J36" s="180">
        <v>1000</v>
      </c>
      <c r="K36" s="578">
        <v>8.9200000000000002E-2</v>
      </c>
      <c r="L36" s="110"/>
      <c r="M36" s="110"/>
      <c r="N36" s="110"/>
      <c r="O36" s="280"/>
      <c r="P36" s="124">
        <f t="shared" si="0"/>
        <v>2.9703600000000004E-3</v>
      </c>
      <c r="Q36" s="123">
        <f t="shared" si="1"/>
        <v>3.8324753241726346E-4</v>
      </c>
      <c r="R36" s="400"/>
      <c r="S36" s="400"/>
    </row>
    <row r="37" spans="1:19" ht="14.25">
      <c r="A37" s="20"/>
      <c r="B37" s="108"/>
      <c r="C37" s="20"/>
      <c r="D37" s="20"/>
      <c r="E37" s="106"/>
      <c r="F37" s="106"/>
      <c r="G37" s="20"/>
      <c r="H37" s="20"/>
      <c r="I37" s="20"/>
      <c r="J37" s="20"/>
      <c r="K37" s="20"/>
      <c r="L37" s="20"/>
      <c r="M37" s="20"/>
      <c r="N37" s="20"/>
      <c r="O37" s="20"/>
      <c r="Q37" s="125">
        <f>SUM(Q30:Q36)</f>
        <v>5.3847003419134265E-3</v>
      </c>
    </row>
    <row r="38" spans="1:19" ht="14.25" thickBot="1">
      <c r="A38" s="99" t="s">
        <v>272</v>
      </c>
    </row>
    <row r="39" spans="1:19" ht="21" customHeight="1">
      <c r="A39" s="116" t="s">
        <v>38</v>
      </c>
      <c r="B39" s="117" t="s">
        <v>3</v>
      </c>
      <c r="C39" s="117" t="s">
        <v>39</v>
      </c>
      <c r="D39" s="117" t="s">
        <v>4</v>
      </c>
      <c r="E39" s="117" t="s">
        <v>40</v>
      </c>
      <c r="F39" s="117" t="s">
        <v>5</v>
      </c>
      <c r="G39" s="117" t="s">
        <v>6</v>
      </c>
      <c r="H39" s="117" t="s">
        <v>41</v>
      </c>
      <c r="I39" s="1" t="s">
        <v>42</v>
      </c>
      <c r="J39" s="675" t="s">
        <v>91</v>
      </c>
      <c r="K39" s="117" t="s">
        <v>92</v>
      </c>
      <c r="L39" s="117" t="s">
        <v>46</v>
      </c>
      <c r="M39" s="117" t="s">
        <v>45</v>
      </c>
      <c r="N39" s="117" t="s">
        <v>47</v>
      </c>
      <c r="O39" s="118" t="s">
        <v>48</v>
      </c>
    </row>
    <row r="40" spans="1:19" ht="21" customHeight="1">
      <c r="A40" s="119"/>
      <c r="B40" s="113" t="s">
        <v>7</v>
      </c>
      <c r="C40" s="113" t="s">
        <v>49</v>
      </c>
      <c r="D40" s="113" t="s">
        <v>8</v>
      </c>
      <c r="E40" s="113" t="s">
        <v>50</v>
      </c>
      <c r="F40" s="113" t="s">
        <v>9</v>
      </c>
      <c r="G40" s="113" t="s">
        <v>9</v>
      </c>
      <c r="H40" s="113" t="s">
        <v>51</v>
      </c>
      <c r="I40" s="114" t="s">
        <v>52</v>
      </c>
      <c r="J40" s="676"/>
      <c r="K40" s="115" t="s">
        <v>93</v>
      </c>
      <c r="L40" s="113" t="s">
        <v>56</v>
      </c>
      <c r="M40" s="113" t="s">
        <v>55</v>
      </c>
      <c r="N40" s="113" t="s">
        <v>57</v>
      </c>
      <c r="O40" s="120" t="s">
        <v>58</v>
      </c>
    </row>
    <row r="41" spans="1:19">
      <c r="A41" s="174">
        <v>1</v>
      </c>
      <c r="B41" s="171" t="s">
        <v>278</v>
      </c>
      <c r="C41" s="175" t="s">
        <v>384</v>
      </c>
      <c r="D41" s="175" t="s">
        <v>291</v>
      </c>
      <c r="E41" s="175">
        <v>2.8E-3</v>
      </c>
      <c r="F41" s="175" t="s">
        <v>385</v>
      </c>
      <c r="G41" s="175"/>
      <c r="H41" s="169" t="s">
        <v>386</v>
      </c>
      <c r="I41" s="176" t="s">
        <v>295</v>
      </c>
      <c r="J41" s="170">
        <v>1000</v>
      </c>
      <c r="K41" s="220">
        <v>3.03</v>
      </c>
      <c r="L41" s="397"/>
      <c r="M41" s="175"/>
      <c r="N41" s="668"/>
      <c r="O41" s="177"/>
      <c r="P41" s="124">
        <f>K41*E41</f>
        <v>8.4840000000000002E-3</v>
      </c>
      <c r="Q41" s="123">
        <f>P41/$R$14</f>
        <v>1.0946390555448037E-3</v>
      </c>
      <c r="R41" s="400"/>
      <c r="S41" s="400"/>
    </row>
    <row r="42" spans="1:19" s="209" customFormat="1">
      <c r="A42" s="204"/>
      <c r="B42" s="213"/>
      <c r="C42" s="205"/>
      <c r="D42" s="205"/>
      <c r="E42" s="205"/>
      <c r="F42" s="205"/>
      <c r="G42" s="205"/>
      <c r="H42" s="206"/>
      <c r="I42" s="176" t="s">
        <v>1189</v>
      </c>
      <c r="J42" s="170"/>
      <c r="K42" s="220">
        <v>2.7875999999999999</v>
      </c>
      <c r="L42" s="397"/>
      <c r="M42" s="205"/>
      <c r="N42" s="668"/>
      <c r="O42" s="177"/>
      <c r="P42" s="207"/>
      <c r="Q42" s="208"/>
      <c r="R42" s="400"/>
      <c r="S42" s="400"/>
    </row>
    <row r="43" spans="1:19" s="209" customFormat="1">
      <c r="A43" s="204"/>
      <c r="B43" s="213"/>
      <c r="C43" s="205"/>
      <c r="D43" s="205"/>
      <c r="E43" s="205"/>
      <c r="F43" s="205"/>
      <c r="G43" s="205"/>
      <c r="H43" s="206"/>
      <c r="I43" s="176">
        <v>42730</v>
      </c>
      <c r="J43" s="170"/>
      <c r="K43" s="495">
        <v>3.5526</v>
      </c>
      <c r="L43" s="397"/>
      <c r="M43" s="205"/>
      <c r="N43" s="668"/>
      <c r="O43" s="177"/>
      <c r="P43" s="207"/>
      <c r="Q43" s="208"/>
      <c r="R43" s="400"/>
      <c r="S43" s="400"/>
    </row>
    <row r="44" spans="1:19">
      <c r="A44" s="174">
        <v>2</v>
      </c>
      <c r="B44" s="171" t="s">
        <v>279</v>
      </c>
      <c r="C44" s="175" t="s">
        <v>384</v>
      </c>
      <c r="D44" s="175" t="s">
        <v>292</v>
      </c>
      <c r="E44" s="175">
        <v>4.1700000000000001E-2</v>
      </c>
      <c r="F44" s="175" t="s">
        <v>385</v>
      </c>
      <c r="G44" s="175"/>
      <c r="H44" s="169" t="s">
        <v>386</v>
      </c>
      <c r="I44" s="176" t="s">
        <v>295</v>
      </c>
      <c r="J44" s="170">
        <v>1000</v>
      </c>
      <c r="K44" s="220">
        <v>0.22</v>
      </c>
      <c r="L44" s="397"/>
      <c r="M44" s="175"/>
      <c r="N44" s="668"/>
      <c r="O44" s="177"/>
      <c r="P44" s="124">
        <f>K44*E44</f>
        <v>9.1739999999999999E-3</v>
      </c>
      <c r="Q44" s="123">
        <f>P44/$R$14</f>
        <v>1.1836655699632283E-3</v>
      </c>
      <c r="R44" s="400"/>
      <c r="S44" s="400"/>
    </row>
    <row r="45" spans="1:19" s="209" customFormat="1">
      <c r="A45" s="204"/>
      <c r="B45" s="213"/>
      <c r="C45" s="205"/>
      <c r="D45" s="205"/>
      <c r="E45" s="205"/>
      <c r="F45" s="205"/>
      <c r="G45" s="205"/>
      <c r="H45" s="206"/>
      <c r="I45" s="176" t="s">
        <v>1189</v>
      </c>
      <c r="J45" s="170"/>
      <c r="K45" s="220">
        <v>0.2024</v>
      </c>
      <c r="L45" s="397"/>
      <c r="M45" s="205"/>
      <c r="N45" s="668"/>
      <c r="O45" s="177"/>
      <c r="P45" s="207"/>
      <c r="Q45" s="208"/>
      <c r="R45" s="400"/>
      <c r="S45" s="400"/>
    </row>
    <row r="46" spans="1:19" s="209" customFormat="1">
      <c r="A46" s="204"/>
      <c r="B46" s="213"/>
      <c r="C46" s="205"/>
      <c r="D46" s="205"/>
      <c r="E46" s="205"/>
      <c r="F46" s="205"/>
      <c r="G46" s="205"/>
      <c r="H46" s="206"/>
      <c r="I46" s="176">
        <v>42730</v>
      </c>
      <c r="J46" s="170"/>
      <c r="K46" s="495">
        <v>0.25790000000000002</v>
      </c>
      <c r="L46" s="397"/>
      <c r="M46" s="205"/>
      <c r="N46" s="668"/>
      <c r="O46" s="177"/>
      <c r="P46" s="207"/>
      <c r="Q46" s="208"/>
      <c r="R46" s="400"/>
      <c r="S46" s="400"/>
    </row>
    <row r="47" spans="1:19">
      <c r="A47" s="174">
        <v>3</v>
      </c>
      <c r="B47" s="171" t="s">
        <v>280</v>
      </c>
      <c r="C47" s="175" t="s">
        <v>384</v>
      </c>
      <c r="D47" s="175" t="s">
        <v>293</v>
      </c>
      <c r="E47" s="175">
        <v>4.1700000000000001E-2</v>
      </c>
      <c r="F47" s="175" t="s">
        <v>385</v>
      </c>
      <c r="G47" s="175"/>
      <c r="H47" s="169" t="s">
        <v>386</v>
      </c>
      <c r="I47" s="176" t="s">
        <v>295</v>
      </c>
      <c r="J47" s="170">
        <v>1000</v>
      </c>
      <c r="K47" s="220">
        <v>0.05</v>
      </c>
      <c r="L47" s="397"/>
      <c r="M47" s="175"/>
      <c r="N47" s="668"/>
      <c r="O47" s="177"/>
      <c r="P47" s="124">
        <f>K47*E47</f>
        <v>2.085E-3</v>
      </c>
      <c r="Q47" s="123">
        <f>P47/$R$14</f>
        <v>2.6901490226437008E-4</v>
      </c>
      <c r="R47" s="400"/>
      <c r="S47" s="400"/>
    </row>
    <row r="48" spans="1:19" s="209" customFormat="1">
      <c r="A48" s="204"/>
      <c r="B48" s="213"/>
      <c r="C48" s="205"/>
      <c r="D48" s="205"/>
      <c r="E48" s="205"/>
      <c r="F48" s="205"/>
      <c r="G48" s="205"/>
      <c r="H48" s="206"/>
      <c r="I48" s="176" t="s">
        <v>1189</v>
      </c>
      <c r="J48" s="170"/>
      <c r="K48" s="220">
        <v>4.5999999999999999E-2</v>
      </c>
      <c r="L48" s="397"/>
      <c r="M48" s="205"/>
      <c r="N48" s="668"/>
      <c r="O48" s="177"/>
      <c r="P48" s="207"/>
      <c r="Q48" s="208"/>
      <c r="R48" s="400"/>
      <c r="S48" s="400"/>
    </row>
    <row r="49" spans="1:24" s="209" customFormat="1">
      <c r="A49" s="204"/>
      <c r="B49" s="213"/>
      <c r="C49" s="205"/>
      <c r="D49" s="205"/>
      <c r="E49" s="205"/>
      <c r="F49" s="205"/>
      <c r="G49" s="205"/>
      <c r="H49" s="206"/>
      <c r="I49" s="176">
        <v>42730</v>
      </c>
      <c r="J49" s="170"/>
      <c r="K49" s="496">
        <v>5.8599999999999999E-2</v>
      </c>
      <c r="L49" s="397"/>
      <c r="M49" s="205"/>
      <c r="N49" s="668"/>
      <c r="O49" s="177"/>
      <c r="P49" s="207"/>
      <c r="Q49" s="208"/>
      <c r="R49" s="400"/>
      <c r="S49" s="400"/>
    </row>
    <row r="50" spans="1:24">
      <c r="A50" s="174">
        <v>4</v>
      </c>
      <c r="B50" s="171" t="s">
        <v>281</v>
      </c>
      <c r="C50" s="175" t="s">
        <v>384</v>
      </c>
      <c r="D50" s="175" t="s">
        <v>294</v>
      </c>
      <c r="E50" s="175">
        <v>4.1700000000000001E-2</v>
      </c>
      <c r="F50" s="175" t="s">
        <v>385</v>
      </c>
      <c r="G50" s="175"/>
      <c r="H50" s="169" t="s">
        <v>386</v>
      </c>
      <c r="I50" s="176" t="s">
        <v>295</v>
      </c>
      <c r="J50" s="170">
        <v>1000</v>
      </c>
      <c r="K50" s="220">
        <v>0.05</v>
      </c>
      <c r="L50" s="397"/>
      <c r="M50" s="175"/>
      <c r="N50" s="668"/>
      <c r="O50" s="177"/>
      <c r="P50" s="124">
        <f>K50*E50</f>
        <v>2.085E-3</v>
      </c>
      <c r="Q50" s="123">
        <f>P50/$R$14</f>
        <v>2.6901490226437008E-4</v>
      </c>
      <c r="R50" s="400"/>
      <c r="S50" s="400"/>
    </row>
    <row r="51" spans="1:24" s="209" customFormat="1">
      <c r="A51" s="204"/>
      <c r="B51" s="213"/>
      <c r="C51" s="205"/>
      <c r="D51" s="205"/>
      <c r="E51" s="205"/>
      <c r="F51" s="205"/>
      <c r="G51" s="205"/>
      <c r="H51" s="206"/>
      <c r="I51" s="176" t="s">
        <v>1189</v>
      </c>
      <c r="J51" s="170"/>
      <c r="K51" s="220">
        <v>4.5999999999999999E-2</v>
      </c>
      <c r="L51" s="397"/>
      <c r="M51" s="205"/>
      <c r="N51" s="668"/>
      <c r="O51" s="177"/>
      <c r="P51" s="207"/>
      <c r="Q51" s="208"/>
      <c r="R51" s="400"/>
      <c r="S51" s="400"/>
    </row>
    <row r="52" spans="1:24" s="209" customFormat="1">
      <c r="A52" s="204"/>
      <c r="B52" s="213"/>
      <c r="C52" s="205"/>
      <c r="D52" s="205"/>
      <c r="E52" s="205"/>
      <c r="F52" s="205"/>
      <c r="G52" s="205"/>
      <c r="H52" s="206"/>
      <c r="I52" s="176">
        <v>42730</v>
      </c>
      <c r="J52" s="170"/>
      <c r="K52" s="496">
        <v>5.8599999999999999E-2</v>
      </c>
      <c r="L52" s="397"/>
      <c r="M52" s="205"/>
      <c r="N52" s="668"/>
      <c r="O52" s="177"/>
      <c r="P52" s="207"/>
      <c r="Q52" s="208"/>
      <c r="R52" s="400"/>
      <c r="S52" s="400"/>
    </row>
    <row r="53" spans="1:24">
      <c r="A53" s="174">
        <v>5</v>
      </c>
      <c r="B53" s="171" t="s">
        <v>282</v>
      </c>
      <c r="C53" s="175" t="s">
        <v>384</v>
      </c>
      <c r="D53" s="175" t="s">
        <v>32</v>
      </c>
      <c r="E53" s="175">
        <v>1.67E-2</v>
      </c>
      <c r="F53" s="175" t="s">
        <v>385</v>
      </c>
      <c r="G53" s="105"/>
      <c r="H53" s="169" t="s">
        <v>386</v>
      </c>
      <c r="I53" s="176" t="s">
        <v>295</v>
      </c>
      <c r="J53" s="170">
        <v>1000</v>
      </c>
      <c r="K53" s="220">
        <v>0.24</v>
      </c>
      <c r="L53" s="397"/>
      <c r="M53" s="105"/>
      <c r="N53" s="668"/>
      <c r="O53" s="177"/>
      <c r="P53" s="124">
        <f>K53*E53</f>
        <v>4.0079999999999994E-3</v>
      </c>
      <c r="Q53" s="123">
        <f>P53/$R$14</f>
        <v>5.1712792723050119E-4</v>
      </c>
      <c r="R53" s="400"/>
      <c r="S53" s="400"/>
    </row>
    <row r="54" spans="1:24" s="209" customFormat="1" ht="15" customHeight="1">
      <c r="A54" s="214"/>
      <c r="B54" s="210"/>
      <c r="C54" s="210"/>
      <c r="D54" s="210"/>
      <c r="E54" s="212"/>
      <c r="F54" s="215"/>
      <c r="G54" s="210"/>
      <c r="H54" s="215"/>
      <c r="I54" s="176" t="s">
        <v>1189</v>
      </c>
      <c r="J54" s="382"/>
      <c r="K54" s="220">
        <v>0.2208</v>
      </c>
      <c r="L54" s="397"/>
      <c r="M54" s="210"/>
      <c r="N54" s="668"/>
      <c r="O54" s="177"/>
      <c r="Q54" s="211">
        <f>SUM(Q41:Q53)</f>
        <v>3.3334623572672732E-3</v>
      </c>
    </row>
    <row r="55" spans="1:24" ht="12" thickBot="1">
      <c r="A55" s="109"/>
      <c r="B55" s="110"/>
      <c r="C55" s="110"/>
      <c r="D55" s="110"/>
      <c r="E55" s="112"/>
      <c r="F55" s="112"/>
      <c r="G55" s="110"/>
      <c r="H55" s="110"/>
      <c r="I55" s="176">
        <v>42730</v>
      </c>
      <c r="J55" s="110"/>
      <c r="K55" s="110">
        <v>0.28129999999999999</v>
      </c>
      <c r="L55" s="110"/>
      <c r="M55" s="110"/>
      <c r="N55" s="110"/>
      <c r="O55" s="111"/>
    </row>
    <row r="57" spans="1:24" ht="15.75">
      <c r="A57" s="99"/>
      <c r="B57" s="107"/>
      <c r="C57"/>
      <c r="D57"/>
      <c r="E57"/>
    </row>
    <row r="58" spans="1:24" s="135" customFormat="1" ht="66" hidden="1" customHeight="1">
      <c r="A58" s="140" t="s">
        <v>304</v>
      </c>
      <c r="B58" s="140" t="s">
        <v>305</v>
      </c>
      <c r="C58" s="140" t="s">
        <v>303</v>
      </c>
      <c r="D58" s="140" t="s">
        <v>4</v>
      </c>
      <c r="E58" s="152" t="s">
        <v>306</v>
      </c>
      <c r="F58" s="152" t="s">
        <v>307</v>
      </c>
      <c r="G58" s="140" t="s">
        <v>308</v>
      </c>
      <c r="H58" s="152" t="s">
        <v>309</v>
      </c>
      <c r="I58" s="140" t="s">
        <v>3</v>
      </c>
      <c r="J58" s="152" t="s">
        <v>310</v>
      </c>
      <c r="K58" s="153" t="s">
        <v>311</v>
      </c>
      <c r="L58" s="153" t="s">
        <v>312</v>
      </c>
      <c r="M58" s="153" t="s">
        <v>313</v>
      </c>
      <c r="N58" s="152" t="s">
        <v>314</v>
      </c>
      <c r="O58" s="152" t="s">
        <v>315</v>
      </c>
      <c r="P58" s="140" t="s">
        <v>352</v>
      </c>
      <c r="Q58" s="152" t="s">
        <v>353</v>
      </c>
      <c r="R58" s="152" t="s">
        <v>317</v>
      </c>
      <c r="S58" s="152" t="s">
        <v>318</v>
      </c>
      <c r="T58" s="152" t="s">
        <v>319</v>
      </c>
      <c r="U58" s="152" t="s">
        <v>320</v>
      </c>
      <c r="V58" s="152" t="s">
        <v>321</v>
      </c>
      <c r="W58" s="152" t="s">
        <v>322</v>
      </c>
      <c r="X58" s="153" t="s">
        <v>323</v>
      </c>
    </row>
    <row r="59" spans="1:24" s="136" customFormat="1" ht="16.5" hidden="1" customHeight="1">
      <c r="A59" s="139">
        <v>1</v>
      </c>
      <c r="B59" s="154" t="s">
        <v>302</v>
      </c>
      <c r="C59" s="104" t="s">
        <v>357</v>
      </c>
      <c r="D59" s="154" t="s">
        <v>324</v>
      </c>
      <c r="E59" s="155">
        <v>1</v>
      </c>
      <c r="F59" s="139">
        <v>8</v>
      </c>
      <c r="G59" s="139" t="s">
        <v>325</v>
      </c>
      <c r="H59" s="139">
        <v>45</v>
      </c>
      <c r="I59" s="156" t="s">
        <v>326</v>
      </c>
      <c r="J59" s="156" t="s">
        <v>327</v>
      </c>
      <c r="K59" s="157">
        <f>6.33/1000</f>
        <v>6.3299999999999997E-3</v>
      </c>
      <c r="L59" s="157">
        <f>1.67/1000</f>
        <v>1.6699999999999998E-3</v>
      </c>
      <c r="M59" s="157">
        <f>L59+K59</f>
        <v>8.0000000000000002E-3</v>
      </c>
      <c r="N59" s="158">
        <v>16</v>
      </c>
      <c r="O59" s="159">
        <v>0.03</v>
      </c>
      <c r="P59" s="159" t="s">
        <v>328</v>
      </c>
      <c r="Q59" s="159" t="s">
        <v>329</v>
      </c>
      <c r="R59" s="160">
        <v>68.569999999999993</v>
      </c>
      <c r="S59" s="161">
        <f>(K59*N59+K59*O59*R59)/(1+O59)</f>
        <v>0.11097227475728154</v>
      </c>
      <c r="T59" s="161">
        <f>S59*0.025</f>
        <v>2.7743068689320386E-3</v>
      </c>
      <c r="U59" s="161">
        <f>S59+T59</f>
        <v>0.11374658162621358</v>
      </c>
      <c r="V59" s="162">
        <v>0.14979999999999999</v>
      </c>
      <c r="W59" s="162"/>
      <c r="X59" s="163">
        <f>U59+V59+W59</f>
        <v>0.26354658162621358</v>
      </c>
    </row>
    <row r="60" spans="1:24" hidden="1"/>
    <row r="61" spans="1:24" s="137" customFormat="1" ht="51" hidden="1">
      <c r="A61" s="139" t="s">
        <v>330</v>
      </c>
      <c r="B61" s="301" t="s">
        <v>331</v>
      </c>
      <c r="C61" s="140" t="s">
        <v>303</v>
      </c>
      <c r="D61" s="139" t="s">
        <v>163</v>
      </c>
      <c r="E61" s="141" t="s">
        <v>332</v>
      </c>
      <c r="F61" s="152" t="s">
        <v>307</v>
      </c>
      <c r="G61" s="140" t="s">
        <v>308</v>
      </c>
      <c r="H61" s="152" t="s">
        <v>309</v>
      </c>
      <c r="I61" s="139" t="s">
        <v>297</v>
      </c>
      <c r="J61" s="142" t="s">
        <v>310</v>
      </c>
      <c r="K61" s="141" t="s">
        <v>333</v>
      </c>
      <c r="L61" s="141" t="s">
        <v>334</v>
      </c>
      <c r="M61" s="141" t="s">
        <v>335</v>
      </c>
      <c r="N61" s="141" t="s">
        <v>336</v>
      </c>
      <c r="O61" s="141" t="s">
        <v>337</v>
      </c>
      <c r="P61" s="142" t="s">
        <v>316</v>
      </c>
      <c r="Q61" s="140" t="s">
        <v>352</v>
      </c>
      <c r="R61" s="141" t="s">
        <v>338</v>
      </c>
      <c r="S61" s="141" t="s">
        <v>339</v>
      </c>
      <c r="T61" s="141" t="s">
        <v>340</v>
      </c>
      <c r="U61" s="142" t="s">
        <v>341</v>
      </c>
      <c r="V61" s="164" t="s">
        <v>342</v>
      </c>
      <c r="W61" s="142" t="s">
        <v>343</v>
      </c>
      <c r="X61" s="139" t="s">
        <v>351</v>
      </c>
    </row>
    <row r="62" spans="1:24" s="138" customFormat="1" ht="25.5" hidden="1">
      <c r="A62" s="143">
        <v>1</v>
      </c>
      <c r="B62" s="302" t="s">
        <v>344</v>
      </c>
      <c r="C62" s="104" t="s">
        <v>270</v>
      </c>
      <c r="D62" s="144" t="s">
        <v>345</v>
      </c>
      <c r="E62" s="139">
        <v>1</v>
      </c>
      <c r="F62" s="145">
        <v>16</v>
      </c>
      <c r="G62" s="145" t="s">
        <v>347</v>
      </c>
      <c r="H62" s="145">
        <v>30</v>
      </c>
      <c r="I62" s="145" t="s">
        <v>346</v>
      </c>
      <c r="J62" s="145" t="s">
        <v>348</v>
      </c>
      <c r="K62" s="316">
        <f>7.1/1000</f>
        <v>7.0999999999999995E-3</v>
      </c>
      <c r="L62" s="146">
        <v>0</v>
      </c>
      <c r="M62" s="147">
        <f>L62+K62</f>
        <v>7.0999999999999995E-3</v>
      </c>
      <c r="N62" s="310">
        <v>16</v>
      </c>
      <c r="O62" s="149">
        <v>0.04</v>
      </c>
      <c r="P62" s="148" t="s">
        <v>349</v>
      </c>
      <c r="Q62" s="148" t="s">
        <v>350</v>
      </c>
      <c r="R62" s="150">
        <v>103.68</v>
      </c>
      <c r="S62" s="151">
        <f>(K62*N62+K62*O62*R62)/(1+O62)</f>
        <v>0.1375433846153846</v>
      </c>
      <c r="T62" s="151">
        <f>S62*0.025</f>
        <v>3.438584615384615E-3</v>
      </c>
      <c r="U62" s="165">
        <f>S62+T62</f>
        <v>0.14098196923076922</v>
      </c>
      <c r="V62" s="311">
        <v>0.1043</v>
      </c>
      <c r="W62" s="317">
        <f>(U62+V62)*E62</f>
        <v>0.24528196923076923</v>
      </c>
      <c r="X62" s="166" t="s">
        <v>354</v>
      </c>
    </row>
    <row r="65" spans="1:19" ht="15" thickBot="1">
      <c r="A65" s="313" t="s">
        <v>588</v>
      </c>
      <c r="B65" s="312"/>
      <c r="C65" s="312"/>
    </row>
    <row r="66" spans="1:19" ht="21" customHeight="1">
      <c r="A66" s="116" t="s">
        <v>38</v>
      </c>
      <c r="B66" s="117" t="s">
        <v>3</v>
      </c>
      <c r="C66" s="117" t="s">
        <v>39</v>
      </c>
      <c r="D66" s="117" t="s">
        <v>4</v>
      </c>
      <c r="E66" s="117" t="s">
        <v>40</v>
      </c>
      <c r="F66" s="117" t="s">
        <v>5</v>
      </c>
      <c r="G66" s="117" t="s">
        <v>6</v>
      </c>
      <c r="H66" s="117" t="s">
        <v>41</v>
      </c>
      <c r="I66" s="1" t="s">
        <v>42</v>
      </c>
      <c r="J66" s="675" t="s">
        <v>91</v>
      </c>
      <c r="K66" s="117" t="s">
        <v>92</v>
      </c>
      <c r="L66" s="117" t="s">
        <v>46</v>
      </c>
      <c r="M66" s="117" t="s">
        <v>45</v>
      </c>
      <c r="N66" s="117" t="s">
        <v>47</v>
      </c>
      <c r="O66" s="118" t="s">
        <v>48</v>
      </c>
    </row>
    <row r="67" spans="1:19" ht="21" customHeight="1">
      <c r="A67" s="119"/>
      <c r="B67" s="113" t="s">
        <v>7</v>
      </c>
      <c r="C67" s="113" t="s">
        <v>49</v>
      </c>
      <c r="D67" s="113" t="s">
        <v>8</v>
      </c>
      <c r="E67" s="113" t="s">
        <v>50</v>
      </c>
      <c r="F67" s="113" t="s">
        <v>9</v>
      </c>
      <c r="G67" s="113" t="s">
        <v>9</v>
      </c>
      <c r="H67" s="113" t="s">
        <v>51</v>
      </c>
      <c r="I67" s="114" t="s">
        <v>52</v>
      </c>
      <c r="J67" s="676"/>
      <c r="K67" s="115" t="s">
        <v>356</v>
      </c>
      <c r="L67" s="113" t="s">
        <v>56</v>
      </c>
      <c r="M67" s="113" t="s">
        <v>55</v>
      </c>
      <c r="N67" s="113" t="s">
        <v>57</v>
      </c>
      <c r="O67" s="120" t="s">
        <v>58</v>
      </c>
    </row>
    <row r="68" spans="1:19">
      <c r="A68" s="174">
        <v>1</v>
      </c>
      <c r="B68" s="181" t="s">
        <v>387</v>
      </c>
      <c r="C68" s="175" t="s">
        <v>270</v>
      </c>
      <c r="D68" s="175" t="s">
        <v>355</v>
      </c>
      <c r="E68" s="175">
        <v>1.384E-2</v>
      </c>
      <c r="F68" s="175" t="s">
        <v>388</v>
      </c>
      <c r="G68" s="175"/>
      <c r="H68" s="175" t="s">
        <v>389</v>
      </c>
      <c r="I68" s="176">
        <v>41091</v>
      </c>
      <c r="J68" s="170" t="s">
        <v>390</v>
      </c>
      <c r="K68" s="170">
        <v>380</v>
      </c>
      <c r="L68" s="175" t="s">
        <v>391</v>
      </c>
      <c r="M68" s="175" t="s">
        <v>391</v>
      </c>
      <c r="N68" s="175" t="s">
        <v>391</v>
      </c>
      <c r="O68" s="177"/>
      <c r="P68" s="124"/>
      <c r="Q68" s="167">
        <f>K68/1000/1.17*E68/R13</f>
        <v>7.216083501962909E-4</v>
      </c>
    </row>
    <row r="70" spans="1:19" ht="14.25" thickBot="1">
      <c r="A70" s="201" t="s">
        <v>503</v>
      </c>
      <c r="B70" s="202"/>
      <c r="C70" s="202"/>
      <c r="K70" s="222"/>
    </row>
    <row r="71" spans="1:19" ht="21" customHeight="1">
      <c r="A71" s="116" t="s">
        <v>38</v>
      </c>
      <c r="B71" s="117" t="s">
        <v>3</v>
      </c>
      <c r="C71" s="117" t="s">
        <v>39</v>
      </c>
      <c r="D71" s="117" t="s">
        <v>4</v>
      </c>
      <c r="E71" s="117" t="s">
        <v>40</v>
      </c>
      <c r="F71" s="117" t="s">
        <v>5</v>
      </c>
      <c r="G71" s="117" t="s">
        <v>6</v>
      </c>
      <c r="H71" s="117" t="s">
        <v>41</v>
      </c>
      <c r="I71" s="1" t="s">
        <v>42</v>
      </c>
      <c r="J71" s="675" t="s">
        <v>91</v>
      </c>
      <c r="K71" s="221" t="s">
        <v>207</v>
      </c>
      <c r="L71" s="117" t="s">
        <v>92</v>
      </c>
      <c r="M71" s="117" t="s">
        <v>46</v>
      </c>
      <c r="N71" s="117" t="s">
        <v>45</v>
      </c>
      <c r="O71" s="117" t="s">
        <v>47</v>
      </c>
      <c r="P71" s="118" t="s">
        <v>48</v>
      </c>
    </row>
    <row r="72" spans="1:19" ht="21" customHeight="1">
      <c r="A72" s="119"/>
      <c r="B72" s="113" t="s">
        <v>7</v>
      </c>
      <c r="C72" s="113" t="s">
        <v>49</v>
      </c>
      <c r="D72" s="113" t="s">
        <v>8</v>
      </c>
      <c r="E72" s="113" t="s">
        <v>50</v>
      </c>
      <c r="F72" s="113" t="s">
        <v>9</v>
      </c>
      <c r="G72" s="113" t="s">
        <v>9</v>
      </c>
      <c r="H72" s="113" t="s">
        <v>51</v>
      </c>
      <c r="I72" s="114" t="s">
        <v>52</v>
      </c>
      <c r="J72" s="676"/>
      <c r="K72" s="200" t="s">
        <v>213</v>
      </c>
      <c r="L72" s="115" t="s">
        <v>93</v>
      </c>
      <c r="M72" s="113" t="s">
        <v>56</v>
      </c>
      <c r="N72" s="113" t="s">
        <v>55</v>
      </c>
      <c r="O72" s="113" t="s">
        <v>57</v>
      </c>
      <c r="P72" s="120" t="s">
        <v>58</v>
      </c>
    </row>
    <row r="73" spans="1:19" ht="18.600000000000001" customHeight="1">
      <c r="A73" s="174">
        <v>1</v>
      </c>
      <c r="B73" s="384" t="s">
        <v>491</v>
      </c>
      <c r="C73" s="175" t="s">
        <v>490</v>
      </c>
      <c r="D73" s="384" t="s">
        <v>493</v>
      </c>
      <c r="E73" s="175">
        <v>1E-3</v>
      </c>
      <c r="F73" s="175" t="s">
        <v>646</v>
      </c>
      <c r="G73" s="175"/>
      <c r="H73" s="169" t="s">
        <v>647</v>
      </c>
      <c r="I73" s="669">
        <v>42730</v>
      </c>
      <c r="J73" s="170">
        <v>1000</v>
      </c>
      <c r="K73" s="170">
        <v>0</v>
      </c>
      <c r="L73" s="172">
        <v>4.6132999999999997</v>
      </c>
      <c r="M73" s="397"/>
      <c r="N73" s="175"/>
      <c r="O73" s="175"/>
      <c r="P73" s="177"/>
      <c r="Q73" s="124"/>
      <c r="R73" s="400"/>
      <c r="S73" s="400"/>
    </row>
    <row r="74" spans="1:19" ht="18.600000000000001" customHeight="1">
      <c r="A74" s="174">
        <v>2</v>
      </c>
      <c r="B74" s="384" t="s">
        <v>492</v>
      </c>
      <c r="C74" s="175" t="s">
        <v>490</v>
      </c>
      <c r="D74" s="384" t="s">
        <v>291</v>
      </c>
      <c r="E74" s="175">
        <v>8.3299999999999999E-2</v>
      </c>
      <c r="F74" s="175" t="s">
        <v>646</v>
      </c>
      <c r="G74" s="175"/>
      <c r="H74" s="169" t="s">
        <v>647</v>
      </c>
      <c r="I74" s="669">
        <v>42730</v>
      </c>
      <c r="J74" s="170">
        <v>1000</v>
      </c>
      <c r="K74" s="170">
        <v>0</v>
      </c>
      <c r="L74" s="172">
        <v>2.9184000000000001</v>
      </c>
      <c r="M74" s="397"/>
      <c r="N74" s="175"/>
      <c r="O74" s="175"/>
      <c r="P74" s="177"/>
      <c r="Q74" s="124"/>
      <c r="R74" s="400"/>
      <c r="S74" s="400"/>
    </row>
    <row r="75" spans="1:19" ht="18.600000000000001" customHeight="1">
      <c r="A75" s="174">
        <v>3</v>
      </c>
      <c r="B75" s="384" t="s">
        <v>494</v>
      </c>
      <c r="C75" s="175" t="s">
        <v>490</v>
      </c>
      <c r="D75" s="384" t="s">
        <v>498</v>
      </c>
      <c r="E75" s="175">
        <v>8.3299999999999999E-2</v>
      </c>
      <c r="F75" s="175" t="s">
        <v>646</v>
      </c>
      <c r="G75" s="175"/>
      <c r="H75" s="169" t="s">
        <v>647</v>
      </c>
      <c r="I75" s="669">
        <v>42730</v>
      </c>
      <c r="J75" s="170">
        <v>1000</v>
      </c>
      <c r="K75" s="170">
        <v>0</v>
      </c>
      <c r="L75" s="172">
        <v>0.10199999999999999</v>
      </c>
      <c r="M75" s="397"/>
      <c r="N75" s="175"/>
      <c r="O75" s="175"/>
      <c r="P75" s="177"/>
      <c r="Q75" s="124"/>
      <c r="R75" s="400"/>
      <c r="S75" s="400"/>
    </row>
    <row r="76" spans="1:19" ht="18.600000000000001" customHeight="1">
      <c r="A76" s="174">
        <v>4</v>
      </c>
      <c r="B76" s="384" t="s">
        <v>495</v>
      </c>
      <c r="C76" s="175" t="s">
        <v>490</v>
      </c>
      <c r="D76" s="384" t="s">
        <v>499</v>
      </c>
      <c r="E76" s="175">
        <v>0.16669999999999999</v>
      </c>
      <c r="F76" s="175" t="s">
        <v>646</v>
      </c>
      <c r="G76" s="175"/>
      <c r="H76" s="169" t="s">
        <v>647</v>
      </c>
      <c r="I76" s="669">
        <v>42730</v>
      </c>
      <c r="J76" s="170">
        <v>1000</v>
      </c>
      <c r="K76" s="170">
        <v>0</v>
      </c>
      <c r="L76" s="172">
        <v>0.14019999999999999</v>
      </c>
      <c r="M76" s="397"/>
      <c r="N76" s="175"/>
      <c r="O76" s="175"/>
      <c r="P76" s="177"/>
      <c r="Q76" s="124"/>
      <c r="R76" s="400"/>
      <c r="S76" s="400"/>
    </row>
    <row r="77" spans="1:19" ht="18.600000000000001" customHeight="1">
      <c r="A77" s="174">
        <v>5</v>
      </c>
      <c r="B77" s="384" t="s">
        <v>496</v>
      </c>
      <c r="C77" s="175" t="s">
        <v>490</v>
      </c>
      <c r="D77" s="384" t="s">
        <v>500</v>
      </c>
      <c r="E77" s="175">
        <v>8.3299999999999999E-2</v>
      </c>
      <c r="F77" s="175" t="s">
        <v>646</v>
      </c>
      <c r="G77" s="383"/>
      <c r="H77" s="169" t="s">
        <v>647</v>
      </c>
      <c r="I77" s="669">
        <v>42730</v>
      </c>
      <c r="J77" s="170">
        <v>1000</v>
      </c>
      <c r="K77" s="170">
        <v>0</v>
      </c>
      <c r="L77" s="172">
        <v>0.57350000000000001</v>
      </c>
      <c r="M77" s="397"/>
      <c r="N77" s="175"/>
      <c r="O77" s="383"/>
      <c r="P77" s="385"/>
      <c r="Q77" s="124"/>
      <c r="R77" s="400"/>
      <c r="S77" s="400"/>
    </row>
    <row r="78" spans="1:19" ht="18.600000000000001" customHeight="1">
      <c r="A78" s="174">
        <v>6</v>
      </c>
      <c r="B78" s="384" t="s">
        <v>497</v>
      </c>
      <c r="C78" s="175" t="s">
        <v>490</v>
      </c>
      <c r="D78" s="384" t="s">
        <v>455</v>
      </c>
      <c r="E78" s="175">
        <v>0.16669999999999999</v>
      </c>
      <c r="F78" s="175" t="s">
        <v>646</v>
      </c>
      <c r="G78" s="383"/>
      <c r="H78" s="169" t="s">
        <v>647</v>
      </c>
      <c r="I78" s="669">
        <v>42730</v>
      </c>
      <c r="J78" s="170">
        <v>1000</v>
      </c>
      <c r="K78" s="170">
        <v>0</v>
      </c>
      <c r="L78" s="383">
        <v>0.42059999999999997</v>
      </c>
      <c r="M78" s="397"/>
      <c r="N78" s="175"/>
      <c r="O78" s="383"/>
      <c r="P78" s="385"/>
      <c r="R78" s="400"/>
      <c r="S78" s="400"/>
    </row>
    <row r="79" spans="1:19" ht="18.600000000000001" customHeight="1">
      <c r="A79" s="174">
        <v>7</v>
      </c>
      <c r="B79" s="384" t="s">
        <v>648</v>
      </c>
      <c r="C79" s="175" t="s">
        <v>490</v>
      </c>
      <c r="D79" s="384" t="s">
        <v>18</v>
      </c>
      <c r="E79" s="383">
        <v>1</v>
      </c>
      <c r="F79" s="175" t="s">
        <v>646</v>
      </c>
      <c r="G79" s="383"/>
      <c r="H79" s="169" t="s">
        <v>649</v>
      </c>
      <c r="I79" s="384" t="s">
        <v>1189</v>
      </c>
      <c r="J79" s="170">
        <v>1000</v>
      </c>
      <c r="K79" s="170">
        <v>0</v>
      </c>
      <c r="L79" s="384">
        <v>0.51</v>
      </c>
      <c r="M79" s="397"/>
      <c r="N79" s="175"/>
      <c r="O79" s="383"/>
      <c r="P79" s="385"/>
      <c r="R79" s="400"/>
      <c r="S79" s="400"/>
    </row>
    <row r="80" spans="1:19" ht="18.600000000000001" customHeight="1">
      <c r="A80" s="174">
        <v>8</v>
      </c>
      <c r="B80" s="384" t="s">
        <v>650</v>
      </c>
      <c r="C80" s="175" t="s">
        <v>490</v>
      </c>
      <c r="D80" s="384" t="s">
        <v>502</v>
      </c>
      <c r="E80" s="383">
        <v>1</v>
      </c>
      <c r="F80" s="175" t="s">
        <v>646</v>
      </c>
      <c r="G80" s="383"/>
      <c r="H80" s="169" t="s">
        <v>651</v>
      </c>
      <c r="I80" s="384" t="s">
        <v>1189</v>
      </c>
      <c r="J80" s="382">
        <v>10000</v>
      </c>
      <c r="K80" s="384">
        <v>0</v>
      </c>
      <c r="L80" s="383">
        <v>1.62</v>
      </c>
      <c r="M80" s="397"/>
      <c r="N80" s="175"/>
      <c r="O80" s="383"/>
      <c r="P80" s="385"/>
      <c r="R80" s="400"/>
      <c r="S80" s="400"/>
    </row>
    <row r="81" spans="1:19" ht="18.600000000000001" customHeight="1">
      <c r="A81" s="386"/>
      <c r="B81" s="384" t="s">
        <v>650</v>
      </c>
      <c r="C81" s="175" t="s">
        <v>490</v>
      </c>
      <c r="D81" s="384" t="s">
        <v>502</v>
      </c>
      <c r="E81" s="383">
        <v>1</v>
      </c>
      <c r="F81" s="175" t="s">
        <v>646</v>
      </c>
      <c r="G81" s="386"/>
      <c r="H81" s="169" t="s">
        <v>651</v>
      </c>
      <c r="I81" s="386"/>
      <c r="J81" s="386"/>
      <c r="K81" s="387">
        <v>5000</v>
      </c>
      <c r="L81" s="386">
        <v>1.62</v>
      </c>
      <c r="M81" s="397"/>
      <c r="N81" s="175"/>
      <c r="O81" s="386"/>
      <c r="P81" s="386"/>
      <c r="R81" s="400"/>
      <c r="S81" s="400"/>
    </row>
    <row r="82" spans="1:19" ht="18.600000000000001" customHeight="1">
      <c r="A82" s="386"/>
      <c r="B82" s="384" t="s">
        <v>650</v>
      </c>
      <c r="C82" s="175" t="s">
        <v>490</v>
      </c>
      <c r="D82" s="384" t="s">
        <v>502</v>
      </c>
      <c r="E82" s="383">
        <v>1</v>
      </c>
      <c r="F82" s="175" t="s">
        <v>646</v>
      </c>
      <c r="G82" s="386"/>
      <c r="H82" s="169" t="s">
        <v>651</v>
      </c>
      <c r="I82" s="386"/>
      <c r="J82" s="386"/>
      <c r="K82" s="387">
        <v>10000</v>
      </c>
      <c r="L82" s="386">
        <v>1.47</v>
      </c>
      <c r="M82" s="397"/>
      <c r="N82" s="175"/>
      <c r="O82" s="386"/>
      <c r="P82" s="386"/>
      <c r="R82" s="400"/>
      <c r="S82" s="400"/>
    </row>
    <row r="83" spans="1:19" ht="18.600000000000001" customHeight="1">
      <c r="A83" s="386"/>
      <c r="B83" s="384" t="s">
        <v>650</v>
      </c>
      <c r="C83" s="175" t="s">
        <v>490</v>
      </c>
      <c r="D83" s="384" t="s">
        <v>502</v>
      </c>
      <c r="E83" s="383">
        <v>1</v>
      </c>
      <c r="F83" s="175" t="s">
        <v>646</v>
      </c>
      <c r="G83" s="386"/>
      <c r="H83" s="169" t="s">
        <v>651</v>
      </c>
      <c r="I83" s="386"/>
      <c r="J83" s="386"/>
      <c r="K83" s="387">
        <v>20000</v>
      </c>
      <c r="L83" s="386">
        <v>1.3</v>
      </c>
      <c r="M83" s="397"/>
      <c r="N83" s="175"/>
      <c r="O83" s="386"/>
      <c r="P83" s="386"/>
      <c r="R83" s="400"/>
      <c r="S83" s="400"/>
    </row>
    <row r="84" spans="1:19" ht="18.600000000000001" customHeight="1">
      <c r="A84" s="386"/>
      <c r="B84" s="384" t="s">
        <v>650</v>
      </c>
      <c r="C84" s="175" t="s">
        <v>490</v>
      </c>
      <c r="D84" s="384" t="s">
        <v>502</v>
      </c>
      <c r="E84" s="383">
        <v>1</v>
      </c>
      <c r="F84" s="175" t="s">
        <v>646</v>
      </c>
      <c r="G84" s="386"/>
      <c r="H84" s="169" t="s">
        <v>651</v>
      </c>
      <c r="I84" s="386"/>
      <c r="J84" s="386"/>
      <c r="K84" s="387">
        <v>30000</v>
      </c>
      <c r="L84" s="386">
        <v>1.3</v>
      </c>
      <c r="M84" s="397"/>
      <c r="N84" s="175"/>
      <c r="O84" s="386"/>
      <c r="P84" s="386"/>
      <c r="R84" s="400"/>
      <c r="S84" s="400"/>
    </row>
    <row r="85" spans="1:19" ht="18.600000000000001" customHeight="1">
      <c r="A85" s="386"/>
      <c r="B85" s="384" t="s">
        <v>650</v>
      </c>
      <c r="C85" s="175" t="s">
        <v>490</v>
      </c>
      <c r="D85" s="384" t="s">
        <v>502</v>
      </c>
      <c r="E85" s="383">
        <v>1</v>
      </c>
      <c r="F85" s="175" t="s">
        <v>646</v>
      </c>
      <c r="G85" s="386"/>
      <c r="H85" s="169" t="s">
        <v>651</v>
      </c>
      <c r="I85" s="386"/>
      <c r="J85" s="386"/>
      <c r="K85" s="387">
        <v>50000</v>
      </c>
      <c r="L85" s="386">
        <v>1.25</v>
      </c>
      <c r="M85" s="397"/>
      <c r="N85" s="175"/>
      <c r="O85" s="386"/>
      <c r="P85" s="386"/>
      <c r="R85" s="400"/>
      <c r="S85" s="400"/>
    </row>
    <row r="86" spans="1:19" ht="18.600000000000001" customHeight="1">
      <c r="A86" s="386"/>
      <c r="B86" s="384" t="s">
        <v>650</v>
      </c>
      <c r="C86" s="175" t="s">
        <v>490</v>
      </c>
      <c r="D86" s="384" t="s">
        <v>502</v>
      </c>
      <c r="E86" s="383">
        <v>1</v>
      </c>
      <c r="F86" s="175" t="s">
        <v>646</v>
      </c>
      <c r="G86" s="386"/>
      <c r="H86" s="169" t="s">
        <v>651</v>
      </c>
      <c r="I86" s="386"/>
      <c r="J86" s="386"/>
      <c r="K86" s="387">
        <v>100000</v>
      </c>
      <c r="L86" s="386">
        <v>1.2</v>
      </c>
      <c r="M86" s="397"/>
      <c r="N86" s="175"/>
      <c r="O86" s="386"/>
      <c r="P86" s="386"/>
      <c r="R86" s="400"/>
      <c r="S86" s="400"/>
    </row>
    <row r="87" spans="1:19" ht="18.600000000000001" customHeight="1">
      <c r="A87" s="386"/>
      <c r="B87" s="384" t="s">
        <v>650</v>
      </c>
      <c r="C87" s="175" t="s">
        <v>490</v>
      </c>
      <c r="D87" s="384" t="s">
        <v>502</v>
      </c>
      <c r="E87" s="383">
        <v>1</v>
      </c>
      <c r="F87" s="175" t="s">
        <v>646</v>
      </c>
      <c r="G87" s="386"/>
      <c r="H87" s="169" t="s">
        <v>651</v>
      </c>
      <c r="I87" s="386"/>
      <c r="J87" s="386"/>
      <c r="K87" s="387">
        <v>300000</v>
      </c>
      <c r="L87" s="386">
        <v>1.2</v>
      </c>
      <c r="M87" s="397"/>
      <c r="N87" s="175"/>
      <c r="O87" s="386"/>
      <c r="P87" s="386"/>
      <c r="R87" s="400"/>
      <c r="S87" s="400"/>
    </row>
    <row r="88" spans="1:19" ht="18.600000000000001" customHeight="1">
      <c r="A88" s="386"/>
      <c r="B88" s="384" t="s">
        <v>650</v>
      </c>
      <c r="C88" s="175" t="s">
        <v>490</v>
      </c>
      <c r="D88" s="384" t="s">
        <v>502</v>
      </c>
      <c r="E88" s="383">
        <v>1</v>
      </c>
      <c r="F88" s="175" t="s">
        <v>646</v>
      </c>
      <c r="G88" s="386"/>
      <c r="H88" s="169" t="s">
        <v>651</v>
      </c>
      <c r="I88" s="386"/>
      <c r="J88" s="386"/>
      <c r="K88" s="387">
        <v>500000</v>
      </c>
      <c r="L88" s="386">
        <v>1.18</v>
      </c>
      <c r="M88" s="397"/>
      <c r="N88" s="175"/>
      <c r="O88" s="386"/>
      <c r="P88" s="386"/>
      <c r="R88" s="400"/>
      <c r="S88" s="400"/>
    </row>
    <row r="90" spans="1:19" ht="14.25" thickBot="1">
      <c r="A90" s="14" t="s">
        <v>1094</v>
      </c>
    </row>
    <row r="91" spans="1:19" ht="21" customHeight="1">
      <c r="A91" s="116" t="s">
        <v>1095</v>
      </c>
      <c r="B91" s="117" t="s">
        <v>3</v>
      </c>
      <c r="C91" s="117" t="s">
        <v>1096</v>
      </c>
      <c r="D91" s="117" t="s">
        <v>4</v>
      </c>
      <c r="E91" s="117" t="s">
        <v>1097</v>
      </c>
      <c r="F91" s="117" t="s">
        <v>5</v>
      </c>
      <c r="G91" s="117" t="s">
        <v>6</v>
      </c>
      <c r="H91" s="117" t="s">
        <v>1098</v>
      </c>
      <c r="I91" s="603" t="s">
        <v>1099</v>
      </c>
      <c r="J91" s="675" t="s">
        <v>1100</v>
      </c>
      <c r="K91" s="221" t="s">
        <v>1101</v>
      </c>
      <c r="L91" s="117" t="s">
        <v>1102</v>
      </c>
      <c r="M91" s="117" t="s">
        <v>1103</v>
      </c>
      <c r="N91" s="117" t="s">
        <v>1104</v>
      </c>
      <c r="O91" s="117" t="s">
        <v>1105</v>
      </c>
      <c r="P91" s="118" t="s">
        <v>1106</v>
      </c>
    </row>
    <row r="92" spans="1:19" ht="21" customHeight="1">
      <c r="A92" s="119"/>
      <c r="B92" s="113" t="s">
        <v>7</v>
      </c>
      <c r="C92" s="113" t="s">
        <v>1107</v>
      </c>
      <c r="D92" s="113" t="s">
        <v>8</v>
      </c>
      <c r="E92" s="113" t="s">
        <v>1108</v>
      </c>
      <c r="F92" s="113" t="s">
        <v>9</v>
      </c>
      <c r="G92" s="113" t="s">
        <v>9</v>
      </c>
      <c r="H92" s="113" t="s">
        <v>1109</v>
      </c>
      <c r="I92" s="114" t="s">
        <v>1110</v>
      </c>
      <c r="J92" s="676"/>
      <c r="K92" s="200" t="s">
        <v>1111</v>
      </c>
      <c r="L92" s="115" t="s">
        <v>1112</v>
      </c>
      <c r="M92" s="113" t="s">
        <v>1113</v>
      </c>
      <c r="N92" s="113" t="s">
        <v>1114</v>
      </c>
      <c r="O92" s="113" t="s">
        <v>1115</v>
      </c>
      <c r="P92" s="120" t="s">
        <v>1116</v>
      </c>
    </row>
    <row r="93" spans="1:19" ht="18.600000000000001" customHeight="1">
      <c r="A93" s="174">
        <v>1</v>
      </c>
      <c r="B93" s="384" t="s">
        <v>491</v>
      </c>
      <c r="C93" s="175" t="s">
        <v>490</v>
      </c>
      <c r="D93" s="384" t="s">
        <v>493</v>
      </c>
      <c r="E93" s="175">
        <v>1E-3</v>
      </c>
      <c r="F93" s="175" t="s">
        <v>1117</v>
      </c>
      <c r="G93" s="175"/>
      <c r="H93" s="169" t="s">
        <v>1118</v>
      </c>
      <c r="I93" s="669">
        <v>42730</v>
      </c>
      <c r="J93" s="170">
        <v>1000</v>
      </c>
      <c r="K93" s="170">
        <v>0</v>
      </c>
      <c r="L93" s="172">
        <v>4.6132999999999997</v>
      </c>
      <c r="M93" s="605"/>
      <c r="N93" s="175"/>
      <c r="O93" s="175"/>
      <c r="P93" s="177"/>
      <c r="R93" s="400"/>
      <c r="S93" s="400"/>
    </row>
    <row r="94" spans="1:19" ht="18.600000000000001" customHeight="1">
      <c r="A94" s="174">
        <v>2</v>
      </c>
      <c r="B94" s="384" t="s">
        <v>1119</v>
      </c>
      <c r="C94" s="175" t="s">
        <v>490</v>
      </c>
      <c r="D94" s="384" t="s">
        <v>291</v>
      </c>
      <c r="E94" s="175">
        <v>8.3299999999999999E-2</v>
      </c>
      <c r="F94" s="175" t="s">
        <v>1117</v>
      </c>
      <c r="G94" s="175"/>
      <c r="H94" s="169" t="s">
        <v>1118</v>
      </c>
      <c r="I94" s="669">
        <v>42730</v>
      </c>
      <c r="J94" s="170">
        <v>1000</v>
      </c>
      <c r="K94" s="170">
        <v>0</v>
      </c>
      <c r="L94" s="172">
        <v>2.9184000000000001</v>
      </c>
      <c r="M94" s="605"/>
      <c r="N94" s="175"/>
      <c r="O94" s="175"/>
      <c r="P94" s="177"/>
      <c r="R94" s="400"/>
      <c r="S94" s="400"/>
    </row>
    <row r="95" spans="1:19" ht="18.600000000000001" customHeight="1">
      <c r="A95" s="174">
        <v>3</v>
      </c>
      <c r="B95" s="384" t="s">
        <v>494</v>
      </c>
      <c r="C95" s="175" t="s">
        <v>490</v>
      </c>
      <c r="D95" s="384" t="s">
        <v>498</v>
      </c>
      <c r="E95" s="175">
        <v>8.3299999999999999E-2</v>
      </c>
      <c r="F95" s="175" t="s">
        <v>1117</v>
      </c>
      <c r="G95" s="175"/>
      <c r="H95" s="169" t="s">
        <v>1118</v>
      </c>
      <c r="I95" s="669">
        <v>42730</v>
      </c>
      <c r="J95" s="170">
        <v>1000</v>
      </c>
      <c r="K95" s="170">
        <v>0</v>
      </c>
      <c r="L95" s="172">
        <v>0.10199999999999999</v>
      </c>
      <c r="M95" s="605"/>
      <c r="N95" s="175"/>
      <c r="O95" s="175"/>
      <c r="P95" s="177"/>
      <c r="R95" s="400"/>
      <c r="S95" s="400"/>
    </row>
    <row r="96" spans="1:19" ht="18.600000000000001" customHeight="1">
      <c r="A96" s="174">
        <v>4</v>
      </c>
      <c r="B96" s="384" t="s">
        <v>495</v>
      </c>
      <c r="C96" s="175" t="s">
        <v>490</v>
      </c>
      <c r="D96" s="384" t="s">
        <v>499</v>
      </c>
      <c r="E96" s="175">
        <v>0.16669999999999999</v>
      </c>
      <c r="F96" s="175" t="s">
        <v>1117</v>
      </c>
      <c r="G96" s="175"/>
      <c r="H96" s="169" t="s">
        <v>1118</v>
      </c>
      <c r="I96" s="669">
        <v>42730</v>
      </c>
      <c r="J96" s="170">
        <v>1000</v>
      </c>
      <c r="K96" s="170">
        <v>0</v>
      </c>
      <c r="L96" s="172">
        <v>0.14019999999999999</v>
      </c>
      <c r="M96" s="605"/>
      <c r="N96" s="175"/>
      <c r="O96" s="175"/>
      <c r="P96" s="177"/>
      <c r="R96" s="400"/>
      <c r="S96" s="400"/>
    </row>
    <row r="97" spans="1:19" ht="18.600000000000001" customHeight="1">
      <c r="A97" s="174">
        <v>5</v>
      </c>
      <c r="B97" s="384" t="s">
        <v>496</v>
      </c>
      <c r="C97" s="175" t="s">
        <v>490</v>
      </c>
      <c r="D97" s="384" t="s">
        <v>500</v>
      </c>
      <c r="E97" s="175">
        <v>8.3299999999999999E-2</v>
      </c>
      <c r="F97" s="175" t="s">
        <v>1117</v>
      </c>
      <c r="G97" s="175"/>
      <c r="H97" s="169" t="s">
        <v>1118</v>
      </c>
      <c r="I97" s="669">
        <v>42730</v>
      </c>
      <c r="J97" s="170">
        <v>1000</v>
      </c>
      <c r="K97" s="170">
        <v>0</v>
      </c>
      <c r="L97" s="172">
        <v>0.57350000000000001</v>
      </c>
      <c r="M97" s="605"/>
      <c r="N97" s="175"/>
      <c r="O97" s="175"/>
      <c r="P97" s="177"/>
      <c r="R97" s="400"/>
      <c r="S97" s="400"/>
    </row>
    <row r="98" spans="1:19" ht="18.600000000000001" customHeight="1">
      <c r="A98" s="174">
        <v>6</v>
      </c>
      <c r="B98" s="384" t="s">
        <v>497</v>
      </c>
      <c r="C98" s="175" t="s">
        <v>490</v>
      </c>
      <c r="D98" s="384" t="s">
        <v>455</v>
      </c>
      <c r="E98" s="175">
        <v>0.16669999999999999</v>
      </c>
      <c r="F98" s="175" t="s">
        <v>1117</v>
      </c>
      <c r="G98" s="175"/>
      <c r="H98" s="169" t="s">
        <v>1118</v>
      </c>
      <c r="I98" s="669">
        <v>42730</v>
      </c>
      <c r="J98" s="170">
        <v>1000</v>
      </c>
      <c r="K98" s="170">
        <v>0</v>
      </c>
      <c r="L98" s="172">
        <v>0.42059999999999997</v>
      </c>
      <c r="M98" s="605"/>
      <c r="N98" s="175"/>
      <c r="O98" s="175"/>
      <c r="P98" s="177"/>
      <c r="R98" s="400"/>
      <c r="S98" s="400"/>
    </row>
    <row r="99" spans="1:19" ht="18.600000000000001" customHeight="1">
      <c r="A99" s="174">
        <v>7</v>
      </c>
      <c r="B99" s="384" t="s">
        <v>1120</v>
      </c>
      <c r="C99" s="175" t="s">
        <v>490</v>
      </c>
      <c r="D99" s="384" t="s">
        <v>18</v>
      </c>
      <c r="E99" s="175">
        <v>1</v>
      </c>
      <c r="F99" s="175" t="s">
        <v>1117</v>
      </c>
      <c r="G99" s="175"/>
      <c r="H99" s="169" t="s">
        <v>1121</v>
      </c>
      <c r="I99" s="384" t="s">
        <v>1189</v>
      </c>
      <c r="J99" s="170">
        <v>1000</v>
      </c>
      <c r="K99" s="170">
        <v>0</v>
      </c>
      <c r="L99" s="172">
        <v>0.51</v>
      </c>
      <c r="M99" s="605"/>
      <c r="N99" s="175"/>
      <c r="O99" s="175"/>
      <c r="P99" s="177"/>
      <c r="R99" s="400"/>
      <c r="S99" s="400"/>
    </row>
    <row r="100" spans="1:19" ht="18.600000000000001" customHeight="1">
      <c r="A100" s="174">
        <v>8</v>
      </c>
      <c r="B100" s="384" t="s">
        <v>1122</v>
      </c>
      <c r="C100" s="175" t="s">
        <v>490</v>
      </c>
      <c r="D100" s="384" t="s">
        <v>502</v>
      </c>
      <c r="E100" s="175">
        <v>1</v>
      </c>
      <c r="F100" s="175" t="s">
        <v>1117</v>
      </c>
      <c r="G100" s="175"/>
      <c r="H100" s="169" t="s">
        <v>1123</v>
      </c>
      <c r="I100" s="384" t="s">
        <v>1193</v>
      </c>
      <c r="J100" s="170">
        <v>10000</v>
      </c>
      <c r="K100" s="170">
        <v>0</v>
      </c>
      <c r="L100" s="172">
        <v>1.62</v>
      </c>
      <c r="M100" s="605"/>
      <c r="N100" s="175"/>
      <c r="O100" s="175"/>
      <c r="P100" s="177"/>
      <c r="R100" s="400"/>
      <c r="S100" s="400"/>
    </row>
    <row r="101" spans="1:19" ht="18.600000000000001" customHeight="1">
      <c r="A101" s="174"/>
      <c r="B101" s="384" t="s">
        <v>1122</v>
      </c>
      <c r="C101" s="175" t="s">
        <v>490</v>
      </c>
      <c r="D101" s="384" t="s">
        <v>502</v>
      </c>
      <c r="E101" s="175">
        <v>1</v>
      </c>
      <c r="F101" s="175" t="s">
        <v>1117</v>
      </c>
      <c r="G101" s="175"/>
      <c r="H101" s="169" t="s">
        <v>1123</v>
      </c>
      <c r="I101" s="384"/>
      <c r="J101" s="170"/>
      <c r="K101" s="170">
        <v>5000</v>
      </c>
      <c r="L101" s="172">
        <v>1.62</v>
      </c>
      <c r="M101" s="605"/>
      <c r="N101" s="175"/>
      <c r="O101" s="175"/>
      <c r="P101" s="177"/>
      <c r="R101" s="400"/>
      <c r="S101" s="400"/>
    </row>
    <row r="102" spans="1:19" ht="18.600000000000001" customHeight="1">
      <c r="A102" s="174"/>
      <c r="B102" s="384" t="s">
        <v>1122</v>
      </c>
      <c r="C102" s="175" t="s">
        <v>490</v>
      </c>
      <c r="D102" s="384" t="s">
        <v>502</v>
      </c>
      <c r="E102" s="175">
        <v>1</v>
      </c>
      <c r="F102" s="175" t="s">
        <v>1117</v>
      </c>
      <c r="G102" s="175"/>
      <c r="H102" s="169" t="s">
        <v>1123</v>
      </c>
      <c r="I102" s="384"/>
      <c r="J102" s="170"/>
      <c r="K102" s="170">
        <v>10000</v>
      </c>
      <c r="L102" s="172">
        <v>1.47</v>
      </c>
      <c r="M102" s="605"/>
      <c r="N102" s="175"/>
      <c r="O102" s="175"/>
      <c r="P102" s="177"/>
      <c r="R102" s="400"/>
      <c r="S102" s="400"/>
    </row>
    <row r="103" spans="1:19" ht="18.600000000000001" customHeight="1">
      <c r="A103" s="174"/>
      <c r="B103" s="384" t="s">
        <v>1122</v>
      </c>
      <c r="C103" s="175" t="s">
        <v>490</v>
      </c>
      <c r="D103" s="384" t="s">
        <v>502</v>
      </c>
      <c r="E103" s="175">
        <v>1</v>
      </c>
      <c r="F103" s="175" t="s">
        <v>1117</v>
      </c>
      <c r="G103" s="175"/>
      <c r="H103" s="169" t="s">
        <v>1123</v>
      </c>
      <c r="I103" s="384"/>
      <c r="J103" s="170"/>
      <c r="K103" s="170">
        <v>20000</v>
      </c>
      <c r="L103" s="172">
        <v>1.3</v>
      </c>
      <c r="M103" s="605"/>
      <c r="N103" s="175"/>
      <c r="O103" s="175"/>
      <c r="P103" s="177"/>
      <c r="R103" s="400"/>
      <c r="S103" s="400"/>
    </row>
    <row r="104" spans="1:19" ht="18.600000000000001" customHeight="1">
      <c r="A104" s="174"/>
      <c r="B104" s="384" t="s">
        <v>1122</v>
      </c>
      <c r="C104" s="175" t="s">
        <v>490</v>
      </c>
      <c r="D104" s="384" t="s">
        <v>502</v>
      </c>
      <c r="E104" s="175">
        <v>1</v>
      </c>
      <c r="F104" s="175" t="s">
        <v>1117</v>
      </c>
      <c r="G104" s="175"/>
      <c r="H104" s="169" t="s">
        <v>1123</v>
      </c>
      <c r="I104" s="384"/>
      <c r="J104" s="170"/>
      <c r="K104" s="170">
        <v>30000</v>
      </c>
      <c r="L104" s="172">
        <v>1.3</v>
      </c>
      <c r="M104" s="605"/>
      <c r="N104" s="175"/>
      <c r="O104" s="175"/>
      <c r="P104" s="177"/>
      <c r="R104" s="400"/>
      <c r="S104" s="400"/>
    </row>
    <row r="105" spans="1:19" ht="18.600000000000001" customHeight="1">
      <c r="A105" s="174"/>
      <c r="B105" s="384" t="s">
        <v>1122</v>
      </c>
      <c r="C105" s="175" t="s">
        <v>490</v>
      </c>
      <c r="D105" s="384" t="s">
        <v>502</v>
      </c>
      <c r="E105" s="175">
        <v>1</v>
      </c>
      <c r="F105" s="175" t="s">
        <v>1117</v>
      </c>
      <c r="G105" s="175"/>
      <c r="H105" s="169" t="s">
        <v>1123</v>
      </c>
      <c r="I105" s="384"/>
      <c r="J105" s="170"/>
      <c r="K105" s="170">
        <v>50000</v>
      </c>
      <c r="L105" s="172">
        <v>1.25</v>
      </c>
      <c r="M105" s="605"/>
      <c r="N105" s="175"/>
      <c r="O105" s="175"/>
      <c r="P105" s="177"/>
      <c r="R105" s="400"/>
      <c r="S105" s="400"/>
    </row>
    <row r="106" spans="1:19" ht="18.600000000000001" customHeight="1">
      <c r="A106" s="174"/>
      <c r="B106" s="384" t="s">
        <v>1122</v>
      </c>
      <c r="C106" s="175" t="s">
        <v>490</v>
      </c>
      <c r="D106" s="384" t="s">
        <v>502</v>
      </c>
      <c r="E106" s="175">
        <v>1</v>
      </c>
      <c r="F106" s="175" t="s">
        <v>1117</v>
      </c>
      <c r="G106" s="175"/>
      <c r="H106" s="169" t="s">
        <v>1123</v>
      </c>
      <c r="I106" s="384"/>
      <c r="J106" s="170"/>
      <c r="K106" s="170">
        <v>100000</v>
      </c>
      <c r="L106" s="172">
        <v>1.2</v>
      </c>
      <c r="M106" s="605"/>
      <c r="N106" s="175"/>
      <c r="O106" s="175"/>
      <c r="P106" s="177"/>
      <c r="R106" s="400"/>
      <c r="S106" s="400"/>
    </row>
    <row r="107" spans="1:19" ht="18.600000000000001" customHeight="1">
      <c r="A107" s="174"/>
      <c r="B107" s="384" t="s">
        <v>1122</v>
      </c>
      <c r="C107" s="175" t="s">
        <v>490</v>
      </c>
      <c r="D107" s="384" t="s">
        <v>502</v>
      </c>
      <c r="E107" s="175">
        <v>1</v>
      </c>
      <c r="F107" s="175" t="s">
        <v>1117</v>
      </c>
      <c r="G107" s="175"/>
      <c r="H107" s="169" t="s">
        <v>1123</v>
      </c>
      <c r="I107" s="384"/>
      <c r="J107" s="170"/>
      <c r="K107" s="170">
        <v>300000</v>
      </c>
      <c r="L107" s="172">
        <v>1.2</v>
      </c>
      <c r="M107" s="605"/>
      <c r="N107" s="175"/>
      <c r="O107" s="175"/>
      <c r="P107" s="177"/>
      <c r="R107" s="400"/>
      <c r="S107" s="400"/>
    </row>
    <row r="108" spans="1:19" ht="18.600000000000001" customHeight="1">
      <c r="A108" s="174"/>
      <c r="B108" s="384" t="s">
        <v>1122</v>
      </c>
      <c r="C108" s="175" t="s">
        <v>490</v>
      </c>
      <c r="D108" s="384" t="s">
        <v>502</v>
      </c>
      <c r="E108" s="175">
        <v>1</v>
      </c>
      <c r="F108" s="175" t="s">
        <v>1117</v>
      </c>
      <c r="G108" s="175"/>
      <c r="H108" s="169" t="s">
        <v>1123</v>
      </c>
      <c r="I108" s="384"/>
      <c r="J108" s="170"/>
      <c r="K108" s="170">
        <v>500000</v>
      </c>
      <c r="L108" s="172">
        <v>1.18</v>
      </c>
      <c r="M108" s="605"/>
      <c r="N108" s="175"/>
      <c r="O108" s="175"/>
      <c r="P108" s="177"/>
      <c r="R108" s="400"/>
      <c r="S108" s="400"/>
    </row>
    <row r="110" spans="1:19" s="618" customFormat="1" ht="14.25" thickBot="1">
      <c r="A110" s="594" t="s">
        <v>1156</v>
      </c>
      <c r="E110" s="619"/>
      <c r="F110" s="619"/>
    </row>
    <row r="111" spans="1:19" s="618" customFormat="1" ht="21" customHeight="1">
      <c r="A111" s="579" t="s">
        <v>1161</v>
      </c>
      <c r="B111" s="580" t="s">
        <v>3</v>
      </c>
      <c r="C111" s="580" t="s">
        <v>1162</v>
      </c>
      <c r="D111" s="580" t="s">
        <v>4</v>
      </c>
      <c r="E111" s="580" t="s">
        <v>1163</v>
      </c>
      <c r="F111" s="580" t="s">
        <v>5</v>
      </c>
      <c r="G111" s="580" t="s">
        <v>6</v>
      </c>
      <c r="H111" s="580" t="s">
        <v>1164</v>
      </c>
      <c r="I111" s="604" t="s">
        <v>1165</v>
      </c>
      <c r="J111" s="670" t="s">
        <v>1166</v>
      </c>
      <c r="K111" s="581" t="s">
        <v>1167</v>
      </c>
      <c r="L111" s="580" t="s">
        <v>1168</v>
      </c>
      <c r="M111" s="580" t="s">
        <v>1169</v>
      </c>
      <c r="N111" s="580" t="s">
        <v>1170</v>
      </c>
      <c r="O111" s="580" t="s">
        <v>1171</v>
      </c>
      <c r="P111" s="582" t="s">
        <v>1172</v>
      </c>
    </row>
    <row r="112" spans="1:19" s="618" customFormat="1" ht="21" customHeight="1">
      <c r="A112" s="583"/>
      <c r="B112" s="584" t="s">
        <v>7</v>
      </c>
      <c r="C112" s="584" t="s">
        <v>1173</v>
      </c>
      <c r="D112" s="584" t="s">
        <v>8</v>
      </c>
      <c r="E112" s="584" t="s">
        <v>1174</v>
      </c>
      <c r="F112" s="584" t="s">
        <v>9</v>
      </c>
      <c r="G112" s="584" t="s">
        <v>9</v>
      </c>
      <c r="H112" s="584" t="s">
        <v>1175</v>
      </c>
      <c r="I112" s="585" t="s">
        <v>1176</v>
      </c>
      <c r="J112" s="671"/>
      <c r="K112" s="586" t="s">
        <v>1177</v>
      </c>
      <c r="L112" s="587" t="s">
        <v>1178</v>
      </c>
      <c r="M112" s="584" t="s">
        <v>1179</v>
      </c>
      <c r="N112" s="584" t="s">
        <v>1180</v>
      </c>
      <c r="O112" s="584" t="s">
        <v>1181</v>
      </c>
      <c r="P112" s="588" t="s">
        <v>1182</v>
      </c>
    </row>
    <row r="113" spans="1:16" s="618" customFormat="1" ht="18.600000000000001" customHeight="1">
      <c r="A113" s="589">
        <v>1</v>
      </c>
      <c r="B113" s="590" t="s">
        <v>1157</v>
      </c>
      <c r="C113" s="591" t="s">
        <v>490</v>
      </c>
      <c r="D113" s="590" t="s">
        <v>1160</v>
      </c>
      <c r="E113" s="591">
        <v>1</v>
      </c>
      <c r="F113" s="591" t="s">
        <v>1183</v>
      </c>
      <c r="G113" s="591"/>
      <c r="H113" s="535" t="s">
        <v>846</v>
      </c>
      <c r="I113" s="669">
        <v>42500</v>
      </c>
      <c r="J113" s="592"/>
      <c r="K113" s="494">
        <v>0</v>
      </c>
      <c r="L113" s="494">
        <v>2.1</v>
      </c>
      <c r="M113" s="605"/>
      <c r="N113" s="591"/>
      <c r="O113" s="591"/>
      <c r="P113" s="593"/>
    </row>
    <row r="114" spans="1:16" s="618" customFormat="1" ht="18.600000000000001" customHeight="1">
      <c r="A114" s="589"/>
      <c r="B114" s="590" t="s">
        <v>1157</v>
      </c>
      <c r="C114" s="591" t="s">
        <v>490</v>
      </c>
      <c r="D114" s="590" t="s">
        <v>1160</v>
      </c>
      <c r="E114" s="591">
        <v>1</v>
      </c>
      <c r="F114" s="591" t="s">
        <v>1183</v>
      </c>
      <c r="G114" s="591"/>
      <c r="H114" s="535" t="s">
        <v>846</v>
      </c>
      <c r="I114" s="590"/>
      <c r="J114" s="592"/>
      <c r="K114" s="494">
        <v>5000</v>
      </c>
      <c r="L114" s="494">
        <v>2.1</v>
      </c>
      <c r="M114" s="605"/>
      <c r="N114" s="591"/>
      <c r="O114" s="591"/>
      <c r="P114" s="593"/>
    </row>
    <row r="115" spans="1:16" s="618" customFormat="1" ht="18.600000000000001" customHeight="1">
      <c r="A115" s="589"/>
      <c r="B115" s="590" t="s">
        <v>1157</v>
      </c>
      <c r="C115" s="591" t="s">
        <v>490</v>
      </c>
      <c r="D115" s="590" t="s">
        <v>1160</v>
      </c>
      <c r="E115" s="591">
        <v>1</v>
      </c>
      <c r="F115" s="591" t="s">
        <v>1183</v>
      </c>
      <c r="G115" s="591"/>
      <c r="H115" s="535" t="s">
        <v>846</v>
      </c>
      <c r="I115" s="590"/>
      <c r="J115" s="592"/>
      <c r="K115" s="494">
        <v>10000</v>
      </c>
      <c r="L115" s="494">
        <v>1.9</v>
      </c>
      <c r="M115" s="605"/>
      <c r="N115" s="591"/>
      <c r="O115" s="591"/>
      <c r="P115" s="593"/>
    </row>
    <row r="116" spans="1:16" s="618" customFormat="1" ht="18.600000000000001" customHeight="1">
      <c r="A116" s="589"/>
      <c r="B116" s="590" t="s">
        <v>1157</v>
      </c>
      <c r="C116" s="591" t="s">
        <v>490</v>
      </c>
      <c r="D116" s="590" t="s">
        <v>1160</v>
      </c>
      <c r="E116" s="591">
        <v>1</v>
      </c>
      <c r="F116" s="591" t="s">
        <v>1183</v>
      </c>
      <c r="G116" s="591"/>
      <c r="H116" s="535" t="s">
        <v>846</v>
      </c>
      <c r="I116" s="590"/>
      <c r="J116" s="592"/>
      <c r="K116" s="494">
        <v>20000</v>
      </c>
      <c r="L116" s="494">
        <v>1.75</v>
      </c>
      <c r="M116" s="605"/>
      <c r="N116" s="591"/>
      <c r="O116" s="591"/>
      <c r="P116" s="593"/>
    </row>
    <row r="117" spans="1:16" s="618" customFormat="1" ht="18.600000000000001" customHeight="1">
      <c r="A117" s="589"/>
      <c r="B117" s="590" t="s">
        <v>1157</v>
      </c>
      <c r="C117" s="591" t="s">
        <v>490</v>
      </c>
      <c r="D117" s="590" t="s">
        <v>1160</v>
      </c>
      <c r="E117" s="591">
        <v>1</v>
      </c>
      <c r="F117" s="591" t="s">
        <v>1183</v>
      </c>
      <c r="G117" s="591"/>
      <c r="H117" s="535" t="s">
        <v>846</v>
      </c>
      <c r="I117" s="590"/>
      <c r="J117" s="592"/>
      <c r="K117" s="494">
        <v>30000</v>
      </c>
      <c r="L117" s="494">
        <v>1.75</v>
      </c>
      <c r="M117" s="605"/>
      <c r="N117" s="591"/>
      <c r="O117" s="591"/>
      <c r="P117" s="593"/>
    </row>
    <row r="118" spans="1:16" s="618" customFormat="1" ht="18.600000000000001" customHeight="1">
      <c r="A118" s="589"/>
      <c r="B118" s="590" t="s">
        <v>1157</v>
      </c>
      <c r="C118" s="591" t="s">
        <v>490</v>
      </c>
      <c r="D118" s="590" t="s">
        <v>1160</v>
      </c>
      <c r="E118" s="591">
        <v>1</v>
      </c>
      <c r="F118" s="591" t="s">
        <v>1183</v>
      </c>
      <c r="G118" s="591"/>
      <c r="H118" s="535" t="s">
        <v>846</v>
      </c>
      <c r="I118" s="590"/>
      <c r="J118" s="592"/>
      <c r="K118" s="494">
        <v>50000</v>
      </c>
      <c r="L118" s="494">
        <v>1.7</v>
      </c>
      <c r="M118" s="605"/>
      <c r="N118" s="591"/>
      <c r="O118" s="591"/>
      <c r="P118" s="593"/>
    </row>
    <row r="119" spans="1:16" s="618" customFormat="1" ht="18.600000000000001" customHeight="1">
      <c r="A119" s="589"/>
      <c r="B119" s="590" t="s">
        <v>1157</v>
      </c>
      <c r="C119" s="591" t="s">
        <v>490</v>
      </c>
      <c r="D119" s="590" t="s">
        <v>1160</v>
      </c>
      <c r="E119" s="591">
        <v>1</v>
      </c>
      <c r="F119" s="591" t="s">
        <v>1183</v>
      </c>
      <c r="G119" s="591"/>
      <c r="H119" s="535" t="s">
        <v>846</v>
      </c>
      <c r="I119" s="590"/>
      <c r="J119" s="592"/>
      <c r="K119" s="494">
        <v>100000</v>
      </c>
      <c r="L119" s="494">
        <v>1.65</v>
      </c>
      <c r="M119" s="605"/>
      <c r="N119" s="591"/>
      <c r="O119" s="591"/>
      <c r="P119" s="593"/>
    </row>
    <row r="120" spans="1:16" s="618" customFormat="1" ht="18.600000000000001" customHeight="1">
      <c r="A120" s="589">
        <v>2</v>
      </c>
      <c r="B120" s="590" t="s">
        <v>1158</v>
      </c>
      <c r="C120" s="591" t="s">
        <v>490</v>
      </c>
      <c r="D120" s="590" t="s">
        <v>291</v>
      </c>
      <c r="E120" s="591">
        <v>8.3299999999999999E-2</v>
      </c>
      <c r="F120" s="591" t="s">
        <v>1183</v>
      </c>
      <c r="G120" s="591"/>
      <c r="H120" s="535" t="s">
        <v>848</v>
      </c>
      <c r="I120" s="669">
        <v>42730</v>
      </c>
      <c r="J120" s="592"/>
      <c r="K120" s="494">
        <v>0</v>
      </c>
      <c r="L120" s="494">
        <v>2.9184000000000001</v>
      </c>
      <c r="M120" s="605"/>
      <c r="N120" s="591"/>
      <c r="O120" s="591"/>
      <c r="P120" s="593"/>
    </row>
    <row r="121" spans="1:16" s="618" customFormat="1" ht="18.600000000000001" customHeight="1">
      <c r="A121" s="589">
        <v>3</v>
      </c>
      <c r="B121" s="590" t="s">
        <v>1159</v>
      </c>
      <c r="C121" s="591" t="s">
        <v>490</v>
      </c>
      <c r="D121" s="590" t="s">
        <v>18</v>
      </c>
      <c r="E121" s="591">
        <v>1</v>
      </c>
      <c r="F121" s="591" t="s">
        <v>1183</v>
      </c>
      <c r="G121" s="591"/>
      <c r="H121" s="535" t="s">
        <v>866</v>
      </c>
      <c r="I121" s="669">
        <v>41718</v>
      </c>
      <c r="J121" s="592"/>
      <c r="K121" s="494">
        <v>0</v>
      </c>
      <c r="L121" s="494">
        <v>0.51</v>
      </c>
      <c r="M121" s="605"/>
      <c r="N121" s="591"/>
      <c r="O121" s="591"/>
      <c r="P121" s="593"/>
    </row>
    <row r="122" spans="1:16" s="618" customFormat="1" ht="18.600000000000001" customHeight="1">
      <c r="A122" s="589">
        <v>4</v>
      </c>
      <c r="B122" s="590" t="s">
        <v>494</v>
      </c>
      <c r="C122" s="591" t="s">
        <v>490</v>
      </c>
      <c r="D122" s="590" t="s">
        <v>498</v>
      </c>
      <c r="E122" s="591">
        <v>8.3299999999999999E-2</v>
      </c>
      <c r="F122" s="591" t="s">
        <v>1183</v>
      </c>
      <c r="G122" s="591"/>
      <c r="H122" s="535" t="s">
        <v>848</v>
      </c>
      <c r="I122" s="669">
        <v>42730</v>
      </c>
      <c r="J122" s="592"/>
      <c r="K122" s="494">
        <v>0</v>
      </c>
      <c r="L122" s="494">
        <v>0.10199999999999999</v>
      </c>
      <c r="M122" s="605"/>
      <c r="N122" s="591"/>
      <c r="O122" s="591"/>
      <c r="P122" s="593"/>
    </row>
    <row r="123" spans="1:16" s="618" customFormat="1" ht="18.600000000000001" customHeight="1">
      <c r="A123" s="589">
        <v>5</v>
      </c>
      <c r="B123" s="590" t="s">
        <v>495</v>
      </c>
      <c r="C123" s="591" t="s">
        <v>490</v>
      </c>
      <c r="D123" s="590" t="s">
        <v>499</v>
      </c>
      <c r="E123" s="591">
        <v>0.16670000000000001</v>
      </c>
      <c r="F123" s="591" t="s">
        <v>1183</v>
      </c>
      <c r="G123" s="591"/>
      <c r="H123" s="535" t="s">
        <v>848</v>
      </c>
      <c r="I123" s="669">
        <v>42730</v>
      </c>
      <c r="J123" s="592"/>
      <c r="K123" s="494">
        <v>0</v>
      </c>
      <c r="L123" s="494">
        <v>0.14019999999999999</v>
      </c>
      <c r="M123" s="605"/>
      <c r="N123" s="591"/>
      <c r="O123" s="591"/>
      <c r="P123" s="593"/>
    </row>
    <row r="124" spans="1:16" s="618" customFormat="1" ht="18.600000000000001" customHeight="1">
      <c r="A124" s="589">
        <v>6</v>
      </c>
      <c r="B124" s="590" t="s">
        <v>496</v>
      </c>
      <c r="C124" s="591" t="s">
        <v>490</v>
      </c>
      <c r="D124" s="590" t="s">
        <v>500</v>
      </c>
      <c r="E124" s="591">
        <v>8.3299999999999999E-2</v>
      </c>
      <c r="F124" s="591" t="s">
        <v>1183</v>
      </c>
      <c r="G124" s="591"/>
      <c r="H124" s="535" t="s">
        <v>848</v>
      </c>
      <c r="I124" s="669">
        <v>42730</v>
      </c>
      <c r="J124" s="592"/>
      <c r="K124" s="494">
        <v>0</v>
      </c>
      <c r="L124" s="494">
        <v>0.57350000000000001</v>
      </c>
      <c r="M124" s="605"/>
      <c r="N124" s="591"/>
      <c r="O124" s="591"/>
      <c r="P124" s="593"/>
    </row>
    <row r="125" spans="1:16" s="618" customFormat="1" ht="18.600000000000001" customHeight="1">
      <c r="A125" s="589">
        <v>7</v>
      </c>
      <c r="B125" s="590" t="s">
        <v>497</v>
      </c>
      <c r="C125" s="591" t="s">
        <v>490</v>
      </c>
      <c r="D125" s="590" t="s">
        <v>455</v>
      </c>
      <c r="E125" s="591">
        <v>0.16670000000000001</v>
      </c>
      <c r="F125" s="591" t="s">
        <v>1183</v>
      </c>
      <c r="G125" s="591"/>
      <c r="H125" s="535" t="s">
        <v>848</v>
      </c>
      <c r="I125" s="669">
        <v>42730</v>
      </c>
      <c r="J125" s="592"/>
      <c r="K125" s="494">
        <v>0</v>
      </c>
      <c r="L125" s="494">
        <v>0.42059999999999997</v>
      </c>
      <c r="M125" s="605"/>
      <c r="N125" s="591"/>
      <c r="O125" s="591"/>
      <c r="P125" s="593"/>
    </row>
  </sheetData>
  <mergeCells count="14">
    <mergeCell ref="J111:J112"/>
    <mergeCell ref="A22:A24"/>
    <mergeCell ref="J71:J72"/>
    <mergeCell ref="J91:J92"/>
    <mergeCell ref="J20:J21"/>
    <mergeCell ref="H22:H24"/>
    <mergeCell ref="B22:B24"/>
    <mergeCell ref="C22:C24"/>
    <mergeCell ref="D22:D24"/>
    <mergeCell ref="E22:E24"/>
    <mergeCell ref="F22:F24"/>
    <mergeCell ref="J66:J67"/>
    <mergeCell ref="J28:J29"/>
    <mergeCell ref="J39:J40"/>
  </mergeCells>
  <phoneticPr fontId="2" type="noConversion"/>
  <pageMargins left="0.46" right="0.52" top="1" bottom="1" header="0.5" footer="0.5"/>
  <pageSetup paperSize="9" scale="3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3"/>
  <sheetViews>
    <sheetView showGridLines="0" tabSelected="1" zoomScale="96" zoomScaleNormal="96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14" sqref="E14"/>
    </sheetView>
  </sheetViews>
  <sheetFormatPr defaultColWidth="9" defaultRowHeight="14.25"/>
  <cols>
    <col min="1" max="1" width="16.25" style="249" customWidth="1"/>
    <col min="2" max="2" width="30.25" style="249" customWidth="1"/>
    <col min="3" max="3" width="10" style="66" customWidth="1"/>
    <col min="4" max="4" width="7.25" style="66" customWidth="1"/>
    <col min="5" max="5" width="14.5" style="58" bestFit="1" customWidth="1"/>
    <col min="6" max="6" width="22.25" style="68" customWidth="1"/>
    <col min="7" max="7" width="14.375" style="58" customWidth="1"/>
    <col min="8" max="8" width="13.25" style="60" customWidth="1"/>
    <col min="9" max="9" width="11.25" style="66" customWidth="1"/>
    <col min="10" max="16384" width="9" style="60"/>
  </cols>
  <sheetData>
    <row r="1" spans="1:10" ht="26.25" thickBot="1">
      <c r="A1" s="681" t="s">
        <v>825</v>
      </c>
      <c r="B1" s="681"/>
      <c r="C1" s="681"/>
      <c r="D1" s="98"/>
      <c r="E1" s="96"/>
    </row>
    <row r="2" spans="1:10" s="72" customFormat="1" ht="21" thickBot="1">
      <c r="A2" s="303"/>
      <c r="B2" s="305"/>
      <c r="C2" s="69"/>
      <c r="D2" s="69"/>
      <c r="E2" s="70"/>
      <c r="F2" s="73"/>
      <c r="G2" s="71"/>
      <c r="I2" s="653"/>
    </row>
    <row r="3" spans="1:10" ht="14.25" customHeight="1">
      <c r="A3" s="252"/>
      <c r="B3" s="252"/>
      <c r="C3" s="87"/>
      <c r="D3" s="87"/>
      <c r="E3" s="87"/>
      <c r="F3" s="189"/>
      <c r="G3" s="87"/>
      <c r="H3" s="87"/>
      <c r="I3" s="189"/>
    </row>
    <row r="4" spans="1:10">
      <c r="A4" s="252"/>
      <c r="B4" s="252"/>
      <c r="C4" s="87"/>
      <c r="D4" s="87"/>
      <c r="E4" s="87"/>
      <c r="F4" s="189"/>
      <c r="G4" s="87"/>
      <c r="H4" s="87"/>
      <c r="I4" s="189"/>
    </row>
    <row r="5" spans="1:10">
      <c r="A5" s="253" t="s">
        <v>39</v>
      </c>
      <c r="B5" s="253" t="s">
        <v>163</v>
      </c>
      <c r="C5" s="121" t="s">
        <v>164</v>
      </c>
      <c r="D5" s="121" t="s">
        <v>40</v>
      </c>
      <c r="E5" s="121" t="s">
        <v>165</v>
      </c>
      <c r="F5" s="121" t="s">
        <v>41</v>
      </c>
      <c r="G5" s="121" t="s">
        <v>474</v>
      </c>
      <c r="H5" s="121" t="s">
        <v>1101</v>
      </c>
      <c r="I5" s="121" t="s">
        <v>473</v>
      </c>
      <c r="J5" s="121" t="s">
        <v>48</v>
      </c>
    </row>
    <row r="6" spans="1:10" ht="15.75" thickBot="1">
      <c r="A6" s="304" t="s">
        <v>49</v>
      </c>
      <c r="B6" s="306" t="s">
        <v>8</v>
      </c>
      <c r="C6" s="195" t="s">
        <v>185</v>
      </c>
      <c r="D6" s="195" t="s">
        <v>9</v>
      </c>
      <c r="E6" s="195" t="s">
        <v>7</v>
      </c>
      <c r="F6" s="195" t="s">
        <v>51</v>
      </c>
      <c r="G6" s="195" t="s">
        <v>472</v>
      </c>
      <c r="H6" s="196" t="s">
        <v>1111</v>
      </c>
      <c r="I6" s="196" t="s">
        <v>475</v>
      </c>
      <c r="J6" s="200" t="s">
        <v>58</v>
      </c>
    </row>
    <row r="7" spans="1:10" s="245" customFormat="1" ht="12">
      <c r="A7" s="318" t="s">
        <v>423</v>
      </c>
      <c r="B7" s="323" t="s">
        <v>431</v>
      </c>
      <c r="C7" s="324">
        <v>3</v>
      </c>
      <c r="D7" s="319" t="s">
        <v>2</v>
      </c>
      <c r="E7" s="193" t="s">
        <v>424</v>
      </c>
      <c r="F7" s="191" t="s">
        <v>925</v>
      </c>
      <c r="G7" s="188" t="s">
        <v>226</v>
      </c>
      <c r="H7" s="248">
        <v>0</v>
      </c>
      <c r="I7" s="646">
        <v>0.17</v>
      </c>
      <c r="J7" s="648"/>
    </row>
    <row r="8" spans="1:10" s="245" customFormat="1" ht="12">
      <c r="A8" s="320" t="s">
        <v>423</v>
      </c>
      <c r="B8" s="325" t="s">
        <v>432</v>
      </c>
      <c r="C8" s="326">
        <v>2</v>
      </c>
      <c r="D8" s="321" t="s">
        <v>2</v>
      </c>
      <c r="E8" s="184" t="s">
        <v>425</v>
      </c>
      <c r="F8" s="190" t="s">
        <v>592</v>
      </c>
      <c r="G8" s="95" t="s">
        <v>226</v>
      </c>
      <c r="H8" s="248">
        <v>0</v>
      </c>
      <c r="I8" s="646">
        <v>4.4999999999999998E-2</v>
      </c>
      <c r="J8" s="648"/>
    </row>
    <row r="9" spans="1:10" s="245" customFormat="1" ht="12">
      <c r="A9" s="320" t="s">
        <v>423</v>
      </c>
      <c r="B9" s="325" t="s">
        <v>435</v>
      </c>
      <c r="C9" s="326">
        <v>2</v>
      </c>
      <c r="D9" s="321" t="s">
        <v>2</v>
      </c>
      <c r="E9" s="184" t="s">
        <v>426</v>
      </c>
      <c r="F9" s="190" t="s">
        <v>593</v>
      </c>
      <c r="G9" s="95" t="s">
        <v>226</v>
      </c>
      <c r="H9" s="248">
        <v>0</v>
      </c>
      <c r="I9" s="646">
        <v>0.12</v>
      </c>
      <c r="J9" s="648"/>
    </row>
    <row r="10" spans="1:10" s="245" customFormat="1" ht="12">
      <c r="A10" s="320" t="s">
        <v>423</v>
      </c>
      <c r="B10" s="325" t="s">
        <v>436</v>
      </c>
      <c r="C10" s="326">
        <v>1</v>
      </c>
      <c r="D10" s="321" t="s">
        <v>2</v>
      </c>
      <c r="E10" s="327" t="s">
        <v>427</v>
      </c>
      <c r="F10" s="190" t="s">
        <v>594</v>
      </c>
      <c r="G10" s="95" t="s">
        <v>226</v>
      </c>
      <c r="H10" s="248">
        <v>0</v>
      </c>
      <c r="I10" s="646">
        <v>0.12</v>
      </c>
      <c r="J10" s="648"/>
    </row>
    <row r="11" spans="1:10" s="245" customFormat="1" ht="12">
      <c r="A11" s="320" t="s">
        <v>423</v>
      </c>
      <c r="B11" s="325" t="s">
        <v>439</v>
      </c>
      <c r="C11" s="326">
        <v>1</v>
      </c>
      <c r="D11" s="321" t="s">
        <v>2</v>
      </c>
      <c r="E11" s="327" t="s">
        <v>428</v>
      </c>
      <c r="F11" s="190" t="s">
        <v>594</v>
      </c>
      <c r="G11" s="95" t="s">
        <v>226</v>
      </c>
      <c r="H11" s="248">
        <v>0</v>
      </c>
      <c r="I11" s="646">
        <v>0.16</v>
      </c>
      <c r="J11" s="648"/>
    </row>
    <row r="12" spans="1:10" s="245" customFormat="1" ht="12">
      <c r="A12" s="320" t="s">
        <v>423</v>
      </c>
      <c r="B12" s="325" t="s">
        <v>437</v>
      </c>
      <c r="C12" s="326">
        <v>1</v>
      </c>
      <c r="D12" s="322" t="s">
        <v>2</v>
      </c>
      <c r="E12" s="327" t="s">
        <v>429</v>
      </c>
      <c r="F12" s="190" t="s">
        <v>594</v>
      </c>
      <c r="G12" s="95" t="s">
        <v>226</v>
      </c>
      <c r="H12" s="248">
        <v>0</v>
      </c>
      <c r="I12" s="646">
        <v>0.5</v>
      </c>
      <c r="J12" s="648"/>
    </row>
    <row r="13" spans="1:10" s="245" customFormat="1" ht="12">
      <c r="A13" s="320" t="s">
        <v>423</v>
      </c>
      <c r="B13" s="325" t="s">
        <v>438</v>
      </c>
      <c r="C13" s="326">
        <v>1</v>
      </c>
      <c r="D13" s="322" t="s">
        <v>2</v>
      </c>
      <c r="E13" s="327" t="s">
        <v>430</v>
      </c>
      <c r="F13" s="190" t="s">
        <v>594</v>
      </c>
      <c r="G13" s="95" t="s">
        <v>226</v>
      </c>
      <c r="H13" s="248">
        <v>0</v>
      </c>
      <c r="I13" s="646">
        <v>0.38500000000000001</v>
      </c>
      <c r="J13" s="648"/>
    </row>
    <row r="14" spans="1:10" s="245" customFormat="1" ht="12">
      <c r="A14" s="320" t="s">
        <v>423</v>
      </c>
      <c r="B14" s="325" t="s">
        <v>433</v>
      </c>
      <c r="C14" s="326">
        <v>2</v>
      </c>
      <c r="D14" s="322" t="s">
        <v>2</v>
      </c>
      <c r="E14" s="327" t="s">
        <v>476</v>
      </c>
      <c r="F14" s="190" t="s">
        <v>592</v>
      </c>
      <c r="G14" s="95" t="s">
        <v>226</v>
      </c>
      <c r="H14" s="248">
        <v>0</v>
      </c>
      <c r="I14" s="646">
        <v>7.4999999999999997E-2</v>
      </c>
      <c r="J14" s="648"/>
    </row>
    <row r="15" spans="1:10" s="245" customFormat="1" ht="12">
      <c r="A15" s="320" t="s">
        <v>423</v>
      </c>
      <c r="B15" s="325" t="s">
        <v>434</v>
      </c>
      <c r="C15" s="326">
        <v>1</v>
      </c>
      <c r="D15" s="322" t="s">
        <v>2</v>
      </c>
      <c r="E15" s="327" t="s">
        <v>477</v>
      </c>
      <c r="F15" s="190" t="s">
        <v>595</v>
      </c>
      <c r="G15" s="95" t="s">
        <v>596</v>
      </c>
      <c r="I15" s="244">
        <v>0.14500979999999999</v>
      </c>
      <c r="J15" s="648"/>
    </row>
    <row r="16" spans="1:10" s="245" customFormat="1" ht="12">
      <c r="A16" s="320" t="s">
        <v>423</v>
      </c>
      <c r="B16" s="325" t="s">
        <v>415</v>
      </c>
      <c r="C16" s="326">
        <v>1</v>
      </c>
      <c r="D16" s="322" t="s">
        <v>2</v>
      </c>
      <c r="E16" s="327" t="s">
        <v>597</v>
      </c>
      <c r="F16" s="190" t="s">
        <v>478</v>
      </c>
      <c r="G16" s="95" t="s">
        <v>226</v>
      </c>
      <c r="H16" s="244"/>
      <c r="I16" s="646"/>
      <c r="J16" s="648"/>
    </row>
    <row r="17" spans="1:10" s="245" customFormat="1" ht="12">
      <c r="A17" s="320" t="s">
        <v>423</v>
      </c>
      <c r="B17" s="325" t="s">
        <v>416</v>
      </c>
      <c r="C17" s="326">
        <v>1</v>
      </c>
      <c r="D17" s="322" t="s">
        <v>2</v>
      </c>
      <c r="E17" s="327" t="s">
        <v>479</v>
      </c>
      <c r="F17" s="190" t="s">
        <v>478</v>
      </c>
      <c r="G17" s="95" t="s">
        <v>226</v>
      </c>
      <c r="H17" s="244"/>
      <c r="I17" s="646"/>
      <c r="J17" s="648"/>
    </row>
    <row r="18" spans="1:10" s="245" customFormat="1" ht="12">
      <c r="A18" s="320" t="s">
        <v>423</v>
      </c>
      <c r="B18" s="325" t="s">
        <v>417</v>
      </c>
      <c r="C18" s="326">
        <v>1</v>
      </c>
      <c r="D18" s="322" t="s">
        <v>2</v>
      </c>
      <c r="E18" s="327" t="s">
        <v>598</v>
      </c>
      <c r="F18" s="190" t="s">
        <v>478</v>
      </c>
      <c r="G18" s="95" t="s">
        <v>226</v>
      </c>
      <c r="H18" s="244"/>
      <c r="I18" s="646"/>
      <c r="J18" s="648"/>
    </row>
    <row r="19" spans="1:10" s="245" customFormat="1" ht="12">
      <c r="A19" s="320" t="s">
        <v>423</v>
      </c>
      <c r="B19" s="325" t="s">
        <v>418</v>
      </c>
      <c r="C19" s="326">
        <v>1</v>
      </c>
      <c r="D19" s="322" t="s">
        <v>2</v>
      </c>
      <c r="E19" s="327" t="s">
        <v>599</v>
      </c>
      <c r="F19" s="190" t="s">
        <v>478</v>
      </c>
      <c r="G19" s="95" t="s">
        <v>226</v>
      </c>
      <c r="H19" s="244"/>
      <c r="I19" s="646"/>
      <c r="J19" s="648"/>
    </row>
    <row r="20" spans="1:10" s="245" customFormat="1" ht="12">
      <c r="A20" s="320" t="s">
        <v>423</v>
      </c>
      <c r="B20" s="325" t="s">
        <v>419</v>
      </c>
      <c r="C20" s="326">
        <v>1</v>
      </c>
      <c r="D20" s="322" t="s">
        <v>2</v>
      </c>
      <c r="E20" s="327" t="s">
        <v>600</v>
      </c>
      <c r="F20" s="190" t="s">
        <v>478</v>
      </c>
      <c r="G20" s="95" t="s">
        <v>226</v>
      </c>
      <c r="H20" s="244"/>
      <c r="I20" s="646"/>
      <c r="J20" s="648"/>
    </row>
    <row r="21" spans="1:10" s="245" customFormat="1" ht="12">
      <c r="A21" s="320" t="s">
        <v>423</v>
      </c>
      <c r="B21" s="325" t="s">
        <v>420</v>
      </c>
      <c r="C21" s="326">
        <v>1</v>
      </c>
      <c r="D21" s="322" t="s">
        <v>2</v>
      </c>
      <c r="E21" s="327" t="s">
        <v>480</v>
      </c>
      <c r="F21" s="190" t="s">
        <v>478</v>
      </c>
      <c r="G21" s="95" t="s">
        <v>226</v>
      </c>
      <c r="H21" s="244"/>
      <c r="I21" s="646"/>
      <c r="J21" s="648"/>
    </row>
    <row r="22" spans="1:10" s="245" customFormat="1" ht="12">
      <c r="A22" s="320" t="s">
        <v>423</v>
      </c>
      <c r="B22" s="325" t="s">
        <v>421</v>
      </c>
      <c r="C22" s="326">
        <v>1</v>
      </c>
      <c r="D22" s="322" t="s">
        <v>2</v>
      </c>
      <c r="E22" s="327" t="s">
        <v>601</v>
      </c>
      <c r="F22" s="190" t="s">
        <v>478</v>
      </c>
      <c r="G22" s="95" t="s">
        <v>226</v>
      </c>
      <c r="H22" s="244"/>
      <c r="I22" s="646"/>
      <c r="J22" s="648"/>
    </row>
    <row r="23" spans="1:10" s="245" customFormat="1" ht="12">
      <c r="A23" s="320" t="s">
        <v>423</v>
      </c>
      <c r="B23" s="325" t="s">
        <v>422</v>
      </c>
      <c r="C23" s="326">
        <v>1</v>
      </c>
      <c r="D23" s="322" t="s">
        <v>2</v>
      </c>
      <c r="E23" s="327" t="s">
        <v>602</v>
      </c>
      <c r="F23" s="190" t="s">
        <v>478</v>
      </c>
      <c r="G23" s="95" t="s">
        <v>226</v>
      </c>
      <c r="H23" s="244"/>
      <c r="I23" s="646"/>
      <c r="J23" s="648"/>
    </row>
    <row r="24" spans="1:10" s="423" customFormat="1" ht="12">
      <c r="A24" s="416" t="s">
        <v>423</v>
      </c>
      <c r="B24" s="417" t="s">
        <v>466</v>
      </c>
      <c r="C24" s="418">
        <v>1</v>
      </c>
      <c r="D24" s="419" t="s">
        <v>2</v>
      </c>
      <c r="E24" s="420" t="s">
        <v>463</v>
      </c>
      <c r="F24" s="421" t="s">
        <v>832</v>
      </c>
      <c r="G24" s="422" t="s">
        <v>481</v>
      </c>
      <c r="H24" s="244"/>
      <c r="I24" s="538">
        <v>8.6050000000000001E-2</v>
      </c>
      <c r="J24" s="649"/>
    </row>
    <row r="25" spans="1:10" s="423" customFormat="1" ht="12">
      <c r="A25" s="416" t="s">
        <v>423</v>
      </c>
      <c r="B25" s="417" t="s">
        <v>467</v>
      </c>
      <c r="C25" s="418">
        <v>1</v>
      </c>
      <c r="D25" s="419" t="s">
        <v>2</v>
      </c>
      <c r="E25" s="420" t="s">
        <v>464</v>
      </c>
      <c r="F25" s="421" t="s">
        <v>832</v>
      </c>
      <c r="G25" s="422" t="s">
        <v>481</v>
      </c>
      <c r="H25" s="244"/>
      <c r="I25" s="538">
        <v>5.3399999999999996E-2</v>
      </c>
      <c r="J25" s="649"/>
    </row>
    <row r="26" spans="1:10" s="423" customFormat="1" ht="12">
      <c r="A26" s="416" t="s">
        <v>423</v>
      </c>
      <c r="B26" s="417" t="s">
        <v>468</v>
      </c>
      <c r="C26" s="418">
        <v>1</v>
      </c>
      <c r="D26" s="419" t="s">
        <v>2</v>
      </c>
      <c r="E26" s="420" t="s">
        <v>465</v>
      </c>
      <c r="F26" s="421" t="s">
        <v>832</v>
      </c>
      <c r="G26" s="422" t="s">
        <v>481</v>
      </c>
      <c r="H26" s="244"/>
      <c r="I26" s="538">
        <v>5.2249999999999998E-2</v>
      </c>
      <c r="J26" s="649"/>
    </row>
    <row r="27" spans="1:10" s="423" customFormat="1" ht="12">
      <c r="A27" s="416" t="s">
        <v>423</v>
      </c>
      <c r="B27" s="417" t="s">
        <v>460</v>
      </c>
      <c r="C27" s="424" t="s">
        <v>469</v>
      </c>
      <c r="D27" s="419" t="s">
        <v>459</v>
      </c>
      <c r="E27" s="420" t="s">
        <v>456</v>
      </c>
      <c r="F27" s="421" t="s">
        <v>833</v>
      </c>
      <c r="G27" s="422" t="s">
        <v>926</v>
      </c>
      <c r="H27" s="244"/>
      <c r="I27" s="425">
        <v>30.23</v>
      </c>
      <c r="J27" s="649"/>
    </row>
    <row r="28" spans="1:10" s="423" customFormat="1" ht="12">
      <c r="A28" s="416" t="s">
        <v>423</v>
      </c>
      <c r="B28" s="417" t="s">
        <v>461</v>
      </c>
      <c r="C28" s="424" t="s">
        <v>470</v>
      </c>
      <c r="D28" s="419" t="s">
        <v>459</v>
      </c>
      <c r="E28" s="420" t="s">
        <v>457</v>
      </c>
      <c r="F28" s="421" t="s">
        <v>833</v>
      </c>
      <c r="G28" s="422" t="s">
        <v>926</v>
      </c>
      <c r="H28" s="244"/>
      <c r="I28" s="426">
        <v>29.48</v>
      </c>
      <c r="J28" s="649"/>
    </row>
    <row r="29" spans="1:10" s="423" customFormat="1" ht="12">
      <c r="A29" s="416" t="s">
        <v>423</v>
      </c>
      <c r="B29" s="417" t="s">
        <v>462</v>
      </c>
      <c r="C29" s="424" t="s">
        <v>471</v>
      </c>
      <c r="D29" s="419" t="s">
        <v>459</v>
      </c>
      <c r="E29" s="420" t="s">
        <v>458</v>
      </c>
      <c r="F29" s="421" t="s">
        <v>833</v>
      </c>
      <c r="G29" s="422" t="s">
        <v>926</v>
      </c>
      <c r="H29" s="244"/>
      <c r="I29" s="426">
        <v>19.899999999999999</v>
      </c>
      <c r="J29" s="649"/>
    </row>
    <row r="30" spans="1:10" s="423" customFormat="1" ht="12">
      <c r="A30" s="416" t="s">
        <v>423</v>
      </c>
      <c r="B30" s="560" t="s">
        <v>929</v>
      </c>
      <c r="C30" s="424">
        <v>1.8069999999999999</v>
      </c>
      <c r="D30" s="419" t="s">
        <v>459</v>
      </c>
      <c r="E30" s="561" t="s">
        <v>932</v>
      </c>
      <c r="F30" s="421" t="s">
        <v>935</v>
      </c>
      <c r="G30" s="422" t="s">
        <v>936</v>
      </c>
      <c r="H30" s="244"/>
      <c r="I30" s="426">
        <v>27.06</v>
      </c>
      <c r="J30" s="649"/>
    </row>
    <row r="31" spans="1:10" s="423" customFormat="1" ht="12">
      <c r="A31" s="416" t="s">
        <v>423</v>
      </c>
      <c r="B31" s="560" t="s">
        <v>930</v>
      </c>
      <c r="C31" s="424">
        <v>1.1180000000000001</v>
      </c>
      <c r="D31" s="419" t="s">
        <v>459</v>
      </c>
      <c r="E31" s="561" t="s">
        <v>933</v>
      </c>
      <c r="F31" s="421" t="s">
        <v>935</v>
      </c>
      <c r="G31" s="422" t="s">
        <v>936</v>
      </c>
      <c r="H31" s="244"/>
      <c r="I31" s="426">
        <v>24.19</v>
      </c>
      <c r="J31" s="649"/>
    </row>
    <row r="32" spans="1:10">
      <c r="A32" s="416" t="s">
        <v>423</v>
      </c>
      <c r="B32" s="560" t="s">
        <v>931</v>
      </c>
      <c r="C32" s="187">
        <v>1.165</v>
      </c>
      <c r="D32" s="419" t="s">
        <v>459</v>
      </c>
      <c r="E32" s="561" t="s">
        <v>934</v>
      </c>
      <c r="F32" s="421" t="s">
        <v>935</v>
      </c>
      <c r="G32" s="422" t="s">
        <v>936</v>
      </c>
      <c r="H32" s="244"/>
      <c r="I32" s="685">
        <v>24.19</v>
      </c>
      <c r="J32" s="684">
        <v>42878</v>
      </c>
    </row>
    <row r="33" spans="1:11">
      <c r="A33" s="255"/>
      <c r="B33" s="268"/>
      <c r="C33" s="186"/>
      <c r="D33" s="58"/>
      <c r="E33" s="60"/>
      <c r="J33" s="65"/>
    </row>
    <row r="34" spans="1:11">
      <c r="A34" s="253" t="s">
        <v>39</v>
      </c>
      <c r="B34" s="253" t="s">
        <v>163</v>
      </c>
      <c r="C34" s="185" t="s">
        <v>40</v>
      </c>
      <c r="D34" s="183" t="s">
        <v>296</v>
      </c>
      <c r="E34" s="121" t="s">
        <v>297</v>
      </c>
      <c r="F34" s="121" t="s">
        <v>41</v>
      </c>
      <c r="G34" s="121" t="s">
        <v>474</v>
      </c>
      <c r="H34" s="121" t="s">
        <v>207</v>
      </c>
      <c r="I34" s="644" t="s">
        <v>183</v>
      </c>
      <c r="J34" s="121" t="s">
        <v>48</v>
      </c>
    </row>
    <row r="35" spans="1:11" ht="15.75" thickBot="1">
      <c r="A35" s="304" t="s">
        <v>49</v>
      </c>
      <c r="B35" s="304" t="s">
        <v>209</v>
      </c>
      <c r="C35" s="197" t="s">
        <v>185</v>
      </c>
      <c r="D35" s="198" t="s">
        <v>298</v>
      </c>
      <c r="E35" s="194" t="s">
        <v>299</v>
      </c>
      <c r="F35" s="194" t="s">
        <v>51</v>
      </c>
      <c r="G35" s="194" t="s">
        <v>472</v>
      </c>
      <c r="H35" s="194" t="s">
        <v>213</v>
      </c>
      <c r="I35" s="645" t="s">
        <v>475</v>
      </c>
      <c r="J35" s="200" t="s">
        <v>58</v>
      </c>
    </row>
    <row r="36" spans="1:11">
      <c r="A36" s="318" t="s">
        <v>652</v>
      </c>
      <c r="B36" s="323" t="s">
        <v>440</v>
      </c>
      <c r="C36" s="324">
        <v>1</v>
      </c>
      <c r="D36" s="388" t="s">
        <v>646</v>
      </c>
      <c r="E36" s="193" t="s">
        <v>653</v>
      </c>
      <c r="F36" s="191" t="s">
        <v>654</v>
      </c>
      <c r="G36" s="188" t="s">
        <v>655</v>
      </c>
      <c r="H36" s="248">
        <v>0</v>
      </c>
      <c r="I36" s="646">
        <v>7.8038999999999983E-2</v>
      </c>
      <c r="J36" s="65"/>
    </row>
    <row r="37" spans="1:11">
      <c r="A37" s="318" t="s">
        <v>652</v>
      </c>
      <c r="B37" s="323" t="s">
        <v>440</v>
      </c>
      <c r="C37" s="324">
        <v>1</v>
      </c>
      <c r="D37" s="388" t="s">
        <v>646</v>
      </c>
      <c r="E37" s="193" t="s">
        <v>653</v>
      </c>
      <c r="F37" s="191" t="s">
        <v>654</v>
      </c>
      <c r="G37" s="188" t="s">
        <v>655</v>
      </c>
      <c r="H37" s="248">
        <v>1000</v>
      </c>
      <c r="I37" s="646">
        <v>7.8038999999999983E-2</v>
      </c>
      <c r="J37" s="65"/>
    </row>
    <row r="38" spans="1:11">
      <c r="A38" s="318" t="s">
        <v>652</v>
      </c>
      <c r="B38" s="323" t="s">
        <v>440</v>
      </c>
      <c r="C38" s="324">
        <v>1</v>
      </c>
      <c r="D38" s="388" t="s">
        <v>646</v>
      </c>
      <c r="E38" s="193" t="s">
        <v>653</v>
      </c>
      <c r="F38" s="191" t="s">
        <v>654</v>
      </c>
      <c r="G38" s="188" t="s">
        <v>655</v>
      </c>
      <c r="H38" s="248">
        <v>5000</v>
      </c>
      <c r="I38" s="646">
        <v>6.0020999999999991E-2</v>
      </c>
      <c r="J38" s="65"/>
    </row>
    <row r="39" spans="1:11">
      <c r="A39" s="318" t="s">
        <v>652</v>
      </c>
      <c r="B39" s="323" t="s">
        <v>440</v>
      </c>
      <c r="C39" s="324">
        <v>1</v>
      </c>
      <c r="D39" s="388" t="s">
        <v>646</v>
      </c>
      <c r="E39" s="193" t="s">
        <v>653</v>
      </c>
      <c r="F39" s="191" t="s">
        <v>654</v>
      </c>
      <c r="G39" s="188" t="s">
        <v>655</v>
      </c>
      <c r="H39" s="248">
        <v>30000</v>
      </c>
      <c r="I39" s="646">
        <v>4.995899999999999E-2</v>
      </c>
      <c r="J39" s="65"/>
    </row>
    <row r="40" spans="1:11">
      <c r="A40" s="318" t="s">
        <v>652</v>
      </c>
      <c r="B40" s="323" t="s">
        <v>440</v>
      </c>
      <c r="C40" s="324">
        <v>1</v>
      </c>
      <c r="D40" s="388" t="s">
        <v>646</v>
      </c>
      <c r="E40" s="193" t="s">
        <v>653</v>
      </c>
      <c r="F40" s="191" t="s">
        <v>654</v>
      </c>
      <c r="G40" s="188" t="s">
        <v>655</v>
      </c>
      <c r="H40" s="248">
        <v>100000</v>
      </c>
      <c r="I40" s="646">
        <v>4.2002999999999999E-2</v>
      </c>
      <c r="J40" s="65"/>
    </row>
    <row r="41" spans="1:11">
      <c r="A41" s="318" t="s">
        <v>652</v>
      </c>
      <c r="B41" s="323" t="s">
        <v>440</v>
      </c>
      <c r="C41" s="324">
        <v>1</v>
      </c>
      <c r="D41" s="388" t="s">
        <v>646</v>
      </c>
      <c r="E41" s="193" t="s">
        <v>653</v>
      </c>
      <c r="F41" s="191" t="s">
        <v>654</v>
      </c>
      <c r="G41" s="188" t="s">
        <v>655</v>
      </c>
      <c r="H41" s="248">
        <v>300000</v>
      </c>
      <c r="I41" s="646">
        <v>3.6035999999999999E-2</v>
      </c>
      <c r="J41" s="65"/>
    </row>
    <row r="42" spans="1:11">
      <c r="A42" s="318" t="s">
        <v>652</v>
      </c>
      <c r="B42" s="323" t="s">
        <v>441</v>
      </c>
      <c r="C42" s="324">
        <v>1</v>
      </c>
      <c r="D42" s="388" t="s">
        <v>646</v>
      </c>
      <c r="E42" s="193" t="s">
        <v>656</v>
      </c>
      <c r="F42" s="191" t="s">
        <v>654</v>
      </c>
      <c r="G42" s="188" t="s">
        <v>655</v>
      </c>
      <c r="H42" s="248">
        <v>0</v>
      </c>
      <c r="I42" s="646">
        <v>0.21504599999999999</v>
      </c>
      <c r="J42" s="65"/>
    </row>
    <row r="43" spans="1:11">
      <c r="A43" s="318" t="s">
        <v>652</v>
      </c>
      <c r="B43" s="323" t="s">
        <v>441</v>
      </c>
      <c r="C43" s="324">
        <v>1</v>
      </c>
      <c r="D43" s="388" t="s">
        <v>646</v>
      </c>
      <c r="E43" s="193" t="s">
        <v>656</v>
      </c>
      <c r="F43" s="191" t="s">
        <v>654</v>
      </c>
      <c r="G43" s="188" t="s">
        <v>655</v>
      </c>
      <c r="H43" s="248">
        <v>1000</v>
      </c>
      <c r="I43" s="646">
        <v>0.21504599999999999</v>
      </c>
      <c r="J43" s="65"/>
    </row>
    <row r="44" spans="1:11">
      <c r="A44" s="318" t="s">
        <v>652</v>
      </c>
      <c r="B44" s="323" t="s">
        <v>441</v>
      </c>
      <c r="C44" s="324">
        <v>1</v>
      </c>
      <c r="D44" s="388" t="s">
        <v>646</v>
      </c>
      <c r="E44" s="193" t="s">
        <v>656</v>
      </c>
      <c r="F44" s="191" t="s">
        <v>654</v>
      </c>
      <c r="G44" s="188" t="s">
        <v>655</v>
      </c>
      <c r="H44" s="248">
        <v>5000</v>
      </c>
      <c r="I44" s="646">
        <v>0.20498399999999997</v>
      </c>
      <c r="J44" s="65"/>
    </row>
    <row r="45" spans="1:11">
      <c r="A45" s="318" t="s">
        <v>652</v>
      </c>
      <c r="B45" s="323" t="s">
        <v>441</v>
      </c>
      <c r="C45" s="324">
        <v>1</v>
      </c>
      <c r="D45" s="388" t="s">
        <v>646</v>
      </c>
      <c r="E45" s="193" t="s">
        <v>656</v>
      </c>
      <c r="F45" s="191" t="s">
        <v>654</v>
      </c>
      <c r="G45" s="188" t="s">
        <v>655</v>
      </c>
      <c r="H45" s="248">
        <v>30000</v>
      </c>
      <c r="I45" s="646">
        <v>0.18404099999999998</v>
      </c>
      <c r="J45" s="65"/>
    </row>
    <row r="46" spans="1:11">
      <c r="A46" s="318" t="s">
        <v>652</v>
      </c>
      <c r="B46" s="323" t="s">
        <v>441</v>
      </c>
      <c r="C46" s="324">
        <v>1</v>
      </c>
      <c r="D46" s="388" t="s">
        <v>646</v>
      </c>
      <c r="E46" s="193" t="s">
        <v>656</v>
      </c>
      <c r="F46" s="191" t="s">
        <v>654</v>
      </c>
      <c r="G46" s="188" t="s">
        <v>655</v>
      </c>
      <c r="H46" s="248">
        <v>100000</v>
      </c>
      <c r="I46" s="646">
        <v>0.16801199999999999</v>
      </c>
      <c r="J46" s="65"/>
    </row>
    <row r="47" spans="1:11">
      <c r="A47" s="318" t="s">
        <v>652</v>
      </c>
      <c r="B47" s="323" t="s">
        <v>441</v>
      </c>
      <c r="C47" s="324">
        <v>1</v>
      </c>
      <c r="D47" s="388" t="s">
        <v>646</v>
      </c>
      <c r="E47" s="193" t="s">
        <v>656</v>
      </c>
      <c r="F47" s="191" t="s">
        <v>654</v>
      </c>
      <c r="G47" s="188" t="s">
        <v>655</v>
      </c>
      <c r="H47" s="248">
        <v>300000</v>
      </c>
      <c r="I47" s="646">
        <v>0.160056</v>
      </c>
      <c r="J47" s="65"/>
    </row>
    <row r="48" spans="1:11" s="168" customFormat="1">
      <c r="A48" s="318" t="s">
        <v>657</v>
      </c>
      <c r="B48" s="323" t="s">
        <v>27</v>
      </c>
      <c r="C48" s="324">
        <v>1</v>
      </c>
      <c r="D48" s="388" t="s">
        <v>646</v>
      </c>
      <c r="E48" s="193" t="s">
        <v>658</v>
      </c>
      <c r="F48" s="191" t="s">
        <v>659</v>
      </c>
      <c r="G48" s="188" t="s">
        <v>660</v>
      </c>
      <c r="H48" s="248">
        <v>0</v>
      </c>
      <c r="I48" s="646">
        <v>3.35</v>
      </c>
      <c r="J48" s="65"/>
      <c r="K48" s="60"/>
    </row>
    <row r="49" spans="1:12" s="168" customFormat="1">
      <c r="A49" s="318" t="s">
        <v>657</v>
      </c>
      <c r="B49" s="323" t="s">
        <v>18</v>
      </c>
      <c r="C49" s="324">
        <v>1</v>
      </c>
      <c r="D49" s="388" t="s">
        <v>646</v>
      </c>
      <c r="E49" s="193" t="s">
        <v>661</v>
      </c>
      <c r="F49" s="191" t="s">
        <v>659</v>
      </c>
      <c r="G49" s="188" t="s">
        <v>660</v>
      </c>
      <c r="H49" s="248">
        <v>0</v>
      </c>
      <c r="I49" s="646">
        <v>4.08</v>
      </c>
      <c r="J49" s="65"/>
      <c r="K49" s="60"/>
    </row>
    <row r="50" spans="1:12">
      <c r="A50" s="318" t="s">
        <v>662</v>
      </c>
      <c r="B50" s="323" t="s">
        <v>442</v>
      </c>
      <c r="C50" s="324">
        <v>1</v>
      </c>
      <c r="D50" s="388" t="s">
        <v>646</v>
      </c>
      <c r="E50" s="193" t="s">
        <v>663</v>
      </c>
      <c r="F50" s="191" t="s">
        <v>664</v>
      </c>
      <c r="G50" s="188" t="s">
        <v>660</v>
      </c>
      <c r="H50" s="248">
        <v>0</v>
      </c>
      <c r="I50" s="646">
        <v>0.30380000000000001</v>
      </c>
      <c r="J50" s="65"/>
      <c r="L50" s="168"/>
    </row>
    <row r="51" spans="1:12">
      <c r="A51" s="318" t="s">
        <v>662</v>
      </c>
      <c r="B51" s="323" t="s">
        <v>442</v>
      </c>
      <c r="C51" s="324">
        <v>1</v>
      </c>
      <c r="D51" s="388" t="s">
        <v>646</v>
      </c>
      <c r="E51" s="193" t="s">
        <v>663</v>
      </c>
      <c r="F51" s="191" t="s">
        <v>664</v>
      </c>
      <c r="G51" s="188" t="s">
        <v>660</v>
      </c>
      <c r="H51" s="248">
        <v>200000</v>
      </c>
      <c r="I51" s="646">
        <v>0.30380000000000001</v>
      </c>
      <c r="J51" s="65"/>
      <c r="L51" s="168"/>
    </row>
    <row r="52" spans="1:12">
      <c r="A52" s="318" t="s">
        <v>657</v>
      </c>
      <c r="B52" s="323" t="s">
        <v>443</v>
      </c>
      <c r="C52" s="324">
        <v>1</v>
      </c>
      <c r="D52" s="388" t="s">
        <v>665</v>
      </c>
      <c r="E52" s="193" t="s">
        <v>666</v>
      </c>
      <c r="F52" s="191" t="s">
        <v>667</v>
      </c>
      <c r="G52" s="188" t="s">
        <v>655</v>
      </c>
      <c r="H52" s="248">
        <v>0</v>
      </c>
      <c r="I52" s="646">
        <v>168.00029999999998</v>
      </c>
      <c r="J52" s="65"/>
    </row>
    <row r="53" spans="1:12">
      <c r="A53" s="318" t="s">
        <v>662</v>
      </c>
      <c r="B53" s="323" t="s">
        <v>444</v>
      </c>
      <c r="C53" s="324">
        <v>1</v>
      </c>
      <c r="D53" s="388" t="s">
        <v>646</v>
      </c>
      <c r="E53" s="193" t="s">
        <v>668</v>
      </c>
      <c r="F53" s="191" t="s">
        <v>669</v>
      </c>
      <c r="G53" s="188" t="s">
        <v>660</v>
      </c>
      <c r="H53" s="248">
        <v>0</v>
      </c>
      <c r="I53" s="667">
        <v>2.6160000000000001</v>
      </c>
      <c r="J53" s="65"/>
      <c r="L53" s="168"/>
    </row>
    <row r="54" spans="1:12">
      <c r="A54" s="318" t="s">
        <v>662</v>
      </c>
      <c r="B54" s="323" t="s">
        <v>444</v>
      </c>
      <c r="C54" s="324">
        <v>1</v>
      </c>
      <c r="D54" s="388" t="s">
        <v>646</v>
      </c>
      <c r="E54" s="193" t="s">
        <v>668</v>
      </c>
      <c r="F54" s="191" t="s">
        <v>669</v>
      </c>
      <c r="G54" s="188" t="s">
        <v>660</v>
      </c>
      <c r="H54" s="248">
        <v>1000</v>
      </c>
      <c r="I54" s="667">
        <v>2.6160000000000001</v>
      </c>
      <c r="J54" s="65"/>
      <c r="L54" s="168"/>
    </row>
    <row r="55" spans="1:12">
      <c r="A55" s="318" t="s">
        <v>662</v>
      </c>
      <c r="B55" s="323" t="s">
        <v>444</v>
      </c>
      <c r="C55" s="324">
        <v>1</v>
      </c>
      <c r="D55" s="388" t="s">
        <v>646</v>
      </c>
      <c r="E55" s="193" t="s">
        <v>668</v>
      </c>
      <c r="F55" s="191" t="s">
        <v>669</v>
      </c>
      <c r="G55" s="188" t="s">
        <v>660</v>
      </c>
      <c r="H55" s="248">
        <v>2000</v>
      </c>
      <c r="I55" s="667">
        <v>1.3625</v>
      </c>
      <c r="J55" s="65"/>
      <c r="L55" s="168"/>
    </row>
    <row r="56" spans="1:12">
      <c r="A56" s="318" t="s">
        <v>662</v>
      </c>
      <c r="B56" s="323" t="s">
        <v>444</v>
      </c>
      <c r="C56" s="324">
        <v>1</v>
      </c>
      <c r="D56" s="388" t="s">
        <v>646</v>
      </c>
      <c r="E56" s="193" t="s">
        <v>668</v>
      </c>
      <c r="F56" s="191" t="s">
        <v>669</v>
      </c>
      <c r="G56" s="188" t="s">
        <v>660</v>
      </c>
      <c r="H56" s="248">
        <v>5000</v>
      </c>
      <c r="I56" s="667">
        <v>1.2535000000000001</v>
      </c>
      <c r="J56" s="65"/>
      <c r="L56" s="168"/>
    </row>
    <row r="57" spans="1:12">
      <c r="A57" s="318" t="s">
        <v>662</v>
      </c>
      <c r="B57" s="323" t="s">
        <v>444</v>
      </c>
      <c r="C57" s="324">
        <v>1</v>
      </c>
      <c r="D57" s="388" t="s">
        <v>646</v>
      </c>
      <c r="E57" s="193" t="s">
        <v>668</v>
      </c>
      <c r="F57" s="191" t="s">
        <v>669</v>
      </c>
      <c r="G57" s="188" t="s">
        <v>660</v>
      </c>
      <c r="H57" s="248">
        <v>10000</v>
      </c>
      <c r="I57" s="667">
        <v>0.94830000000000003</v>
      </c>
      <c r="J57" s="65"/>
      <c r="L57" s="168"/>
    </row>
    <row r="58" spans="1:12">
      <c r="A58" s="318" t="s">
        <v>662</v>
      </c>
      <c r="B58" s="323" t="s">
        <v>444</v>
      </c>
      <c r="C58" s="324">
        <v>1</v>
      </c>
      <c r="D58" s="388" t="s">
        <v>646</v>
      </c>
      <c r="E58" s="193" t="s">
        <v>668</v>
      </c>
      <c r="F58" s="191" t="s">
        <v>669</v>
      </c>
      <c r="G58" s="188" t="s">
        <v>660</v>
      </c>
      <c r="H58" s="248">
        <v>20000</v>
      </c>
      <c r="I58" s="667">
        <v>0.89380000000000004</v>
      </c>
      <c r="J58" s="65"/>
      <c r="L58" s="168"/>
    </row>
    <row r="59" spans="1:12">
      <c r="A59" s="318" t="s">
        <v>662</v>
      </c>
      <c r="B59" s="323" t="s">
        <v>444</v>
      </c>
      <c r="C59" s="324">
        <v>1</v>
      </c>
      <c r="D59" s="388" t="s">
        <v>646</v>
      </c>
      <c r="E59" s="193" t="s">
        <v>668</v>
      </c>
      <c r="F59" s="191" t="s">
        <v>669</v>
      </c>
      <c r="G59" s="188" t="s">
        <v>660</v>
      </c>
      <c r="H59" s="248">
        <v>50000</v>
      </c>
      <c r="I59" s="667">
        <v>0.8175</v>
      </c>
      <c r="J59" s="65"/>
      <c r="L59" s="168"/>
    </row>
    <row r="60" spans="1:12">
      <c r="A60" s="318" t="s">
        <v>662</v>
      </c>
      <c r="B60" s="323" t="s">
        <v>444</v>
      </c>
      <c r="C60" s="324">
        <v>1</v>
      </c>
      <c r="D60" s="388" t="s">
        <v>646</v>
      </c>
      <c r="E60" s="193" t="s">
        <v>668</v>
      </c>
      <c r="F60" s="191" t="s">
        <v>669</v>
      </c>
      <c r="G60" s="188" t="s">
        <v>660</v>
      </c>
      <c r="H60" s="248">
        <v>100000</v>
      </c>
      <c r="I60" s="667">
        <v>0.79569999999999996</v>
      </c>
      <c r="J60" s="65"/>
      <c r="L60" s="168"/>
    </row>
    <row r="61" spans="1:12">
      <c r="A61" s="318" t="s">
        <v>662</v>
      </c>
      <c r="B61" s="323" t="s">
        <v>444</v>
      </c>
      <c r="C61" s="324">
        <v>1</v>
      </c>
      <c r="D61" s="388" t="s">
        <v>646</v>
      </c>
      <c r="E61" s="193" t="s">
        <v>668</v>
      </c>
      <c r="F61" s="191" t="s">
        <v>669</v>
      </c>
      <c r="G61" s="188" t="s">
        <v>660</v>
      </c>
      <c r="H61" s="248">
        <v>200000</v>
      </c>
      <c r="I61" s="667">
        <v>0.76300000000000001</v>
      </c>
      <c r="J61" s="65"/>
      <c r="L61" s="168"/>
    </row>
    <row r="62" spans="1:12">
      <c r="A62" s="318" t="s">
        <v>670</v>
      </c>
      <c r="B62" s="323" t="s">
        <v>445</v>
      </c>
      <c r="C62" s="324">
        <v>1</v>
      </c>
      <c r="D62" s="388" t="s">
        <v>646</v>
      </c>
      <c r="E62" s="193" t="s">
        <v>671</v>
      </c>
      <c r="F62" s="191" t="s">
        <v>669</v>
      </c>
      <c r="G62" s="188" t="s">
        <v>660</v>
      </c>
      <c r="H62" s="248">
        <v>0</v>
      </c>
      <c r="I62" s="646">
        <v>1.73</v>
      </c>
      <c r="J62" s="65"/>
      <c r="L62" s="168"/>
    </row>
    <row r="63" spans="1:12">
      <c r="A63" s="318" t="s">
        <v>670</v>
      </c>
      <c r="B63" s="323" t="s">
        <v>445</v>
      </c>
      <c r="C63" s="324">
        <v>1</v>
      </c>
      <c r="D63" s="388" t="s">
        <v>646</v>
      </c>
      <c r="E63" s="193" t="s">
        <v>671</v>
      </c>
      <c r="F63" s="191" t="s">
        <v>669</v>
      </c>
      <c r="G63" s="188" t="s">
        <v>660</v>
      </c>
      <c r="H63" s="248">
        <v>1000</v>
      </c>
      <c r="I63" s="646">
        <v>1.73</v>
      </c>
      <c r="J63" s="65"/>
      <c r="L63" s="168"/>
    </row>
    <row r="64" spans="1:12">
      <c r="A64" s="318" t="s">
        <v>670</v>
      </c>
      <c r="B64" s="323" t="s">
        <v>445</v>
      </c>
      <c r="C64" s="324">
        <v>1</v>
      </c>
      <c r="D64" s="388" t="s">
        <v>646</v>
      </c>
      <c r="E64" s="193" t="s">
        <v>671</v>
      </c>
      <c r="F64" s="191" t="s">
        <v>669</v>
      </c>
      <c r="G64" s="188" t="s">
        <v>660</v>
      </c>
      <c r="H64" s="248">
        <v>2000</v>
      </c>
      <c r="I64" s="646">
        <v>0.87</v>
      </c>
      <c r="J64" s="65"/>
      <c r="L64" s="168"/>
    </row>
    <row r="65" spans="1:12">
      <c r="A65" s="318" t="s">
        <v>670</v>
      </c>
      <c r="B65" s="323" t="s">
        <v>445</v>
      </c>
      <c r="C65" s="324">
        <v>1</v>
      </c>
      <c r="D65" s="388" t="s">
        <v>646</v>
      </c>
      <c r="E65" s="193" t="s">
        <v>671</v>
      </c>
      <c r="F65" s="191" t="s">
        <v>669</v>
      </c>
      <c r="G65" s="188" t="s">
        <v>660</v>
      </c>
      <c r="H65" s="248">
        <v>10000</v>
      </c>
      <c r="I65" s="646">
        <v>0.28999999999999998</v>
      </c>
      <c r="J65" s="65"/>
      <c r="L65" s="168"/>
    </row>
    <row r="66" spans="1:12">
      <c r="A66" s="318" t="s">
        <v>670</v>
      </c>
      <c r="B66" s="323" t="s">
        <v>445</v>
      </c>
      <c r="C66" s="324">
        <v>1</v>
      </c>
      <c r="D66" s="388" t="s">
        <v>646</v>
      </c>
      <c r="E66" s="193" t="s">
        <v>671</v>
      </c>
      <c r="F66" s="191" t="s">
        <v>669</v>
      </c>
      <c r="G66" s="188" t="s">
        <v>660</v>
      </c>
      <c r="H66" s="248">
        <v>20000</v>
      </c>
      <c r="I66" s="646">
        <v>0.26</v>
      </c>
      <c r="J66" s="65"/>
      <c r="L66" s="168"/>
    </row>
    <row r="67" spans="1:12">
      <c r="A67" s="318" t="s">
        <v>670</v>
      </c>
      <c r="B67" s="323" t="s">
        <v>445</v>
      </c>
      <c r="C67" s="324">
        <v>1</v>
      </c>
      <c r="D67" s="388" t="s">
        <v>646</v>
      </c>
      <c r="E67" s="193" t="s">
        <v>671</v>
      </c>
      <c r="F67" s="191" t="s">
        <v>669</v>
      </c>
      <c r="G67" s="188" t="s">
        <v>660</v>
      </c>
      <c r="H67" s="248">
        <v>50000</v>
      </c>
      <c r="I67" s="646">
        <v>0.24</v>
      </c>
      <c r="J67" s="65"/>
      <c r="L67" s="168"/>
    </row>
    <row r="68" spans="1:12">
      <c r="A68" s="318" t="s">
        <v>670</v>
      </c>
      <c r="B68" s="323" t="s">
        <v>445</v>
      </c>
      <c r="C68" s="324">
        <v>1</v>
      </c>
      <c r="D68" s="388" t="s">
        <v>646</v>
      </c>
      <c r="E68" s="193" t="s">
        <v>671</v>
      </c>
      <c r="F68" s="191" t="s">
        <v>669</v>
      </c>
      <c r="G68" s="188" t="s">
        <v>660</v>
      </c>
      <c r="H68" s="248">
        <v>100000</v>
      </c>
      <c r="I68" s="646">
        <v>0.21</v>
      </c>
      <c r="J68" s="65"/>
      <c r="L68" s="168"/>
    </row>
    <row r="69" spans="1:12">
      <c r="A69" s="318" t="s">
        <v>670</v>
      </c>
      <c r="B69" s="323" t="s">
        <v>445</v>
      </c>
      <c r="C69" s="324">
        <v>1</v>
      </c>
      <c r="D69" s="388" t="s">
        <v>646</v>
      </c>
      <c r="E69" s="193" t="s">
        <v>671</v>
      </c>
      <c r="F69" s="191" t="s">
        <v>669</v>
      </c>
      <c r="G69" s="188" t="s">
        <v>660</v>
      </c>
      <c r="H69" s="248">
        <v>200000</v>
      </c>
      <c r="I69" s="646">
        <v>0.2</v>
      </c>
      <c r="J69" s="65"/>
      <c r="L69" s="168"/>
    </row>
    <row r="70" spans="1:12">
      <c r="A70" s="318" t="s">
        <v>672</v>
      </c>
      <c r="B70" s="323" t="s">
        <v>446</v>
      </c>
      <c r="C70" s="324">
        <v>1</v>
      </c>
      <c r="D70" s="388" t="s">
        <v>646</v>
      </c>
      <c r="E70" s="193" t="s">
        <v>673</v>
      </c>
      <c r="F70" s="191" t="s">
        <v>669</v>
      </c>
      <c r="G70" s="188" t="s">
        <v>660</v>
      </c>
      <c r="H70" s="248">
        <v>0</v>
      </c>
      <c r="I70" s="646">
        <v>1.73</v>
      </c>
      <c r="J70" s="65"/>
      <c r="L70" s="168"/>
    </row>
    <row r="71" spans="1:12">
      <c r="A71" s="318" t="s">
        <v>672</v>
      </c>
      <c r="B71" s="323" t="s">
        <v>446</v>
      </c>
      <c r="C71" s="324">
        <v>1</v>
      </c>
      <c r="D71" s="388" t="s">
        <v>646</v>
      </c>
      <c r="E71" s="193" t="s">
        <v>673</v>
      </c>
      <c r="F71" s="191" t="s">
        <v>669</v>
      </c>
      <c r="G71" s="188" t="s">
        <v>660</v>
      </c>
      <c r="H71" s="248">
        <v>1000</v>
      </c>
      <c r="I71" s="646">
        <v>1.73</v>
      </c>
      <c r="J71" s="65"/>
      <c r="L71" s="168"/>
    </row>
    <row r="72" spans="1:12">
      <c r="A72" s="318" t="s">
        <v>672</v>
      </c>
      <c r="B72" s="323" t="s">
        <v>446</v>
      </c>
      <c r="C72" s="324">
        <v>1</v>
      </c>
      <c r="D72" s="388" t="s">
        <v>646</v>
      </c>
      <c r="E72" s="193" t="s">
        <v>673</v>
      </c>
      <c r="F72" s="191" t="s">
        <v>669</v>
      </c>
      <c r="G72" s="188" t="s">
        <v>660</v>
      </c>
      <c r="H72" s="248">
        <v>2000</v>
      </c>
      <c r="I72" s="646">
        <v>0.87</v>
      </c>
      <c r="J72" s="65"/>
      <c r="L72" s="168"/>
    </row>
    <row r="73" spans="1:12">
      <c r="A73" s="318" t="s">
        <v>672</v>
      </c>
      <c r="B73" s="323" t="s">
        <v>446</v>
      </c>
      <c r="C73" s="324">
        <v>1</v>
      </c>
      <c r="D73" s="388" t="s">
        <v>646</v>
      </c>
      <c r="E73" s="193" t="s">
        <v>673</v>
      </c>
      <c r="F73" s="191" t="s">
        <v>669</v>
      </c>
      <c r="G73" s="188" t="s">
        <v>660</v>
      </c>
      <c r="H73" s="248">
        <v>10000</v>
      </c>
      <c r="I73" s="646">
        <v>0.28999999999999998</v>
      </c>
      <c r="J73" s="65"/>
      <c r="L73" s="168"/>
    </row>
    <row r="74" spans="1:12">
      <c r="A74" s="318" t="s">
        <v>672</v>
      </c>
      <c r="B74" s="323" t="s">
        <v>446</v>
      </c>
      <c r="C74" s="324">
        <v>1</v>
      </c>
      <c r="D74" s="388" t="s">
        <v>646</v>
      </c>
      <c r="E74" s="193" t="s">
        <v>673</v>
      </c>
      <c r="F74" s="191" t="s">
        <v>669</v>
      </c>
      <c r="G74" s="188" t="s">
        <v>660</v>
      </c>
      <c r="H74" s="248">
        <v>20000</v>
      </c>
      <c r="I74" s="646">
        <v>0.26</v>
      </c>
      <c r="J74" s="65"/>
      <c r="L74" s="168"/>
    </row>
    <row r="75" spans="1:12">
      <c r="A75" s="318" t="s">
        <v>672</v>
      </c>
      <c r="B75" s="323" t="s">
        <v>446</v>
      </c>
      <c r="C75" s="324">
        <v>1</v>
      </c>
      <c r="D75" s="388" t="s">
        <v>646</v>
      </c>
      <c r="E75" s="193" t="s">
        <v>673</v>
      </c>
      <c r="F75" s="191" t="s">
        <v>669</v>
      </c>
      <c r="G75" s="188" t="s">
        <v>660</v>
      </c>
      <c r="H75" s="248">
        <v>50000</v>
      </c>
      <c r="I75" s="646">
        <v>0.24</v>
      </c>
      <c r="J75" s="65"/>
      <c r="L75" s="168"/>
    </row>
    <row r="76" spans="1:12">
      <c r="A76" s="318" t="s">
        <v>672</v>
      </c>
      <c r="B76" s="323" t="s">
        <v>446</v>
      </c>
      <c r="C76" s="324">
        <v>1</v>
      </c>
      <c r="D76" s="388" t="s">
        <v>646</v>
      </c>
      <c r="E76" s="193" t="s">
        <v>673</v>
      </c>
      <c r="F76" s="191" t="s">
        <v>669</v>
      </c>
      <c r="G76" s="188" t="s">
        <v>660</v>
      </c>
      <c r="H76" s="248">
        <v>100000</v>
      </c>
      <c r="I76" s="646">
        <v>0.21</v>
      </c>
      <c r="J76" s="65"/>
      <c r="L76" s="168"/>
    </row>
    <row r="77" spans="1:12">
      <c r="A77" s="318" t="s">
        <v>672</v>
      </c>
      <c r="B77" s="323" t="s">
        <v>446</v>
      </c>
      <c r="C77" s="324">
        <v>1</v>
      </c>
      <c r="D77" s="388" t="s">
        <v>646</v>
      </c>
      <c r="E77" s="193" t="s">
        <v>673</v>
      </c>
      <c r="F77" s="191" t="s">
        <v>669</v>
      </c>
      <c r="G77" s="188" t="s">
        <v>660</v>
      </c>
      <c r="H77" s="248">
        <v>200000</v>
      </c>
      <c r="I77" s="646">
        <v>0.2</v>
      </c>
      <c r="J77" s="65"/>
      <c r="L77" s="168"/>
    </row>
    <row r="78" spans="1:12">
      <c r="A78" s="318" t="s">
        <v>674</v>
      </c>
      <c r="B78" s="323" t="s">
        <v>447</v>
      </c>
      <c r="C78" s="324">
        <v>2.0000000000000001E-4</v>
      </c>
      <c r="D78" s="388" t="s">
        <v>646</v>
      </c>
      <c r="E78" s="193" t="s">
        <v>675</v>
      </c>
      <c r="F78" s="191" t="s">
        <v>899</v>
      </c>
      <c r="G78" s="188" t="s">
        <v>900</v>
      </c>
      <c r="H78" s="248">
        <v>0</v>
      </c>
      <c r="I78" s="646">
        <v>1.6965000000000001E-2</v>
      </c>
      <c r="J78" s="65"/>
    </row>
    <row r="79" spans="1:12">
      <c r="A79" s="318" t="s">
        <v>657</v>
      </c>
      <c r="B79" s="323" t="s">
        <v>30</v>
      </c>
      <c r="C79" s="324">
        <v>2.8E-3</v>
      </c>
      <c r="D79" s="388" t="s">
        <v>646</v>
      </c>
      <c r="E79" s="193" t="s">
        <v>676</v>
      </c>
      <c r="F79" s="191" t="s">
        <v>677</v>
      </c>
      <c r="G79" s="188" t="s">
        <v>660</v>
      </c>
      <c r="H79" s="248">
        <v>0</v>
      </c>
      <c r="I79" s="667">
        <v>7.3151000000000002</v>
      </c>
      <c r="J79" s="65"/>
      <c r="L79" s="168"/>
    </row>
    <row r="80" spans="1:12">
      <c r="A80" s="318" t="s">
        <v>657</v>
      </c>
      <c r="B80" s="323" t="s">
        <v>30</v>
      </c>
      <c r="C80" s="324">
        <v>2.8E-3</v>
      </c>
      <c r="D80" s="388" t="s">
        <v>646</v>
      </c>
      <c r="E80" s="193" t="s">
        <v>676</v>
      </c>
      <c r="F80" s="191" t="s">
        <v>677</v>
      </c>
      <c r="G80" s="188" t="s">
        <v>660</v>
      </c>
      <c r="H80" s="248">
        <v>1000</v>
      </c>
      <c r="I80" s="667">
        <v>7.3151000000000002</v>
      </c>
      <c r="J80" s="65"/>
      <c r="L80" s="168"/>
    </row>
    <row r="81" spans="1:12">
      <c r="A81" s="318" t="s">
        <v>678</v>
      </c>
      <c r="B81" s="323" t="s">
        <v>30</v>
      </c>
      <c r="C81" s="324">
        <v>2.8E-3</v>
      </c>
      <c r="D81" s="388" t="s">
        <v>646</v>
      </c>
      <c r="E81" s="193" t="s">
        <v>679</v>
      </c>
      <c r="F81" s="191" t="s">
        <v>677</v>
      </c>
      <c r="G81" s="188" t="s">
        <v>660</v>
      </c>
      <c r="H81" s="248">
        <v>0</v>
      </c>
      <c r="I81" s="667">
        <v>6.7542999999999997</v>
      </c>
      <c r="J81" s="65"/>
      <c r="L81" s="168"/>
    </row>
    <row r="82" spans="1:12">
      <c r="A82" s="318" t="s">
        <v>678</v>
      </c>
      <c r="B82" s="323" t="s">
        <v>30</v>
      </c>
      <c r="C82" s="324">
        <v>2.8E-3</v>
      </c>
      <c r="D82" s="388" t="s">
        <v>646</v>
      </c>
      <c r="E82" s="193" t="s">
        <v>679</v>
      </c>
      <c r="F82" s="191" t="s">
        <v>677</v>
      </c>
      <c r="G82" s="188" t="s">
        <v>660</v>
      </c>
      <c r="H82" s="248">
        <v>1000</v>
      </c>
      <c r="I82" s="667">
        <v>6.7542999999999997</v>
      </c>
      <c r="J82" s="65"/>
      <c r="L82" s="168"/>
    </row>
    <row r="83" spans="1:12">
      <c r="A83" s="318" t="s">
        <v>674</v>
      </c>
      <c r="B83" s="323" t="s">
        <v>30</v>
      </c>
      <c r="C83" s="324">
        <v>1.4E-3</v>
      </c>
      <c r="D83" s="388" t="s">
        <v>646</v>
      </c>
      <c r="E83" s="193" t="s">
        <v>680</v>
      </c>
      <c r="F83" s="191" t="s">
        <v>677</v>
      </c>
      <c r="G83" s="188" t="s">
        <v>660</v>
      </c>
      <c r="H83" s="248">
        <v>0</v>
      </c>
      <c r="I83" s="667">
        <v>6.6009000000000002</v>
      </c>
      <c r="J83" s="65"/>
      <c r="L83" s="168"/>
    </row>
    <row r="84" spans="1:12">
      <c r="A84" s="318" t="s">
        <v>662</v>
      </c>
      <c r="B84" s="323" t="s">
        <v>448</v>
      </c>
      <c r="C84" s="324">
        <v>0.25</v>
      </c>
      <c r="D84" s="388" t="s">
        <v>646</v>
      </c>
      <c r="E84" s="193" t="s">
        <v>681</v>
      </c>
      <c r="F84" s="191" t="s">
        <v>677</v>
      </c>
      <c r="G84" s="188" t="s">
        <v>660</v>
      </c>
      <c r="H84" s="248">
        <v>0</v>
      </c>
      <c r="I84" s="667">
        <v>0.57450000000000001</v>
      </c>
      <c r="J84" s="65"/>
      <c r="L84" s="168"/>
    </row>
    <row r="85" spans="1:12">
      <c r="A85" s="318" t="s">
        <v>682</v>
      </c>
      <c r="B85" s="323" t="s">
        <v>449</v>
      </c>
      <c r="C85" s="324">
        <v>0.125</v>
      </c>
      <c r="D85" s="388" t="s">
        <v>646</v>
      </c>
      <c r="E85" s="193" t="s">
        <v>683</v>
      </c>
      <c r="F85" s="191" t="s">
        <v>677</v>
      </c>
      <c r="G85" s="188" t="s">
        <v>660</v>
      </c>
      <c r="H85" s="248">
        <v>0</v>
      </c>
      <c r="I85" s="667">
        <v>0.79730000000000001</v>
      </c>
      <c r="J85" s="65"/>
      <c r="L85" s="168"/>
    </row>
    <row r="86" spans="1:12">
      <c r="A86" s="318" t="s">
        <v>682</v>
      </c>
      <c r="B86" s="323" t="s">
        <v>450</v>
      </c>
      <c r="C86" s="324">
        <v>3.8999999999999998E-3</v>
      </c>
      <c r="D86" s="388" t="s">
        <v>646</v>
      </c>
      <c r="E86" s="193" t="s">
        <v>684</v>
      </c>
      <c r="F86" s="191" t="s">
        <v>677</v>
      </c>
      <c r="G86" s="188" t="s">
        <v>660</v>
      </c>
      <c r="H86" s="248">
        <v>0</v>
      </c>
      <c r="I86" s="667">
        <v>5.7450000000000001</v>
      </c>
      <c r="J86" s="65"/>
      <c r="L86" s="168"/>
    </row>
    <row r="87" spans="1:12">
      <c r="A87" s="318" t="s">
        <v>662</v>
      </c>
      <c r="B87" s="323" t="s">
        <v>30</v>
      </c>
      <c r="C87" s="324">
        <v>1.3899999999999999E-2</v>
      </c>
      <c r="D87" s="388" t="s">
        <v>646</v>
      </c>
      <c r="E87" s="193" t="s">
        <v>685</v>
      </c>
      <c r="F87" s="191" t="s">
        <v>677</v>
      </c>
      <c r="G87" s="188" t="s">
        <v>660</v>
      </c>
      <c r="H87" s="248">
        <v>0</v>
      </c>
      <c r="I87" s="667">
        <v>4.6077000000000004</v>
      </c>
      <c r="J87" s="65"/>
      <c r="L87" s="168"/>
    </row>
    <row r="88" spans="1:12">
      <c r="A88" s="318" t="s">
        <v>657</v>
      </c>
      <c r="B88" s="323" t="s">
        <v>451</v>
      </c>
      <c r="C88" s="324">
        <v>6.6699999999999995E-2</v>
      </c>
      <c r="D88" s="388" t="s">
        <v>646</v>
      </c>
      <c r="E88" s="193" t="s">
        <v>686</v>
      </c>
      <c r="F88" s="191" t="s">
        <v>677</v>
      </c>
      <c r="G88" s="188" t="s">
        <v>660</v>
      </c>
      <c r="H88" s="248">
        <v>0</v>
      </c>
      <c r="I88" s="667">
        <v>0.16420000000000001</v>
      </c>
      <c r="J88" s="65"/>
      <c r="L88" s="168"/>
    </row>
    <row r="89" spans="1:12">
      <c r="A89" s="318" t="s">
        <v>657</v>
      </c>
      <c r="B89" s="323" t="s">
        <v>452</v>
      </c>
      <c r="C89" s="324">
        <v>6.6699999999999995E-2</v>
      </c>
      <c r="D89" s="388" t="s">
        <v>646</v>
      </c>
      <c r="E89" s="193" t="s">
        <v>687</v>
      </c>
      <c r="F89" s="191" t="s">
        <v>677</v>
      </c>
      <c r="G89" s="188" t="s">
        <v>660</v>
      </c>
      <c r="H89" s="248">
        <v>0</v>
      </c>
      <c r="I89" s="667">
        <v>0.1173</v>
      </c>
      <c r="J89" s="65"/>
      <c r="L89" s="168"/>
    </row>
    <row r="90" spans="1:12">
      <c r="A90" s="318" t="s">
        <v>657</v>
      </c>
      <c r="B90" s="323" t="s">
        <v>453</v>
      </c>
      <c r="C90" s="324">
        <v>1.3899999999999999E-2</v>
      </c>
      <c r="D90" s="388" t="s">
        <v>646</v>
      </c>
      <c r="E90" s="193" t="s">
        <v>688</v>
      </c>
      <c r="F90" s="191" t="s">
        <v>677</v>
      </c>
      <c r="G90" s="188" t="s">
        <v>660</v>
      </c>
      <c r="H90" s="248">
        <v>0</v>
      </c>
      <c r="I90" s="667">
        <v>0.65649999999999997</v>
      </c>
      <c r="J90" s="65"/>
      <c r="L90" s="168"/>
    </row>
    <row r="91" spans="1:12">
      <c r="A91" s="318" t="s">
        <v>678</v>
      </c>
      <c r="B91" s="323" t="s">
        <v>454</v>
      </c>
      <c r="C91" s="324">
        <v>5.5999999999999999E-3</v>
      </c>
      <c r="D91" s="388" t="s">
        <v>646</v>
      </c>
      <c r="E91" s="193" t="s">
        <v>689</v>
      </c>
      <c r="F91" s="191" t="s">
        <v>677</v>
      </c>
      <c r="G91" s="188" t="s">
        <v>660</v>
      </c>
      <c r="H91" s="248">
        <v>0</v>
      </c>
      <c r="I91" s="667">
        <v>0.80900000000000005</v>
      </c>
      <c r="J91" s="65"/>
      <c r="L91" s="168"/>
    </row>
    <row r="92" spans="1:12">
      <c r="A92" s="318" t="s">
        <v>674</v>
      </c>
      <c r="B92" s="323" t="s">
        <v>451</v>
      </c>
      <c r="C92" s="324">
        <v>2.0799999999999999E-2</v>
      </c>
      <c r="D92" s="388" t="s">
        <v>646</v>
      </c>
      <c r="E92" s="193" t="s">
        <v>690</v>
      </c>
      <c r="F92" s="191" t="s">
        <v>677</v>
      </c>
      <c r="G92" s="188" t="s">
        <v>660</v>
      </c>
      <c r="H92" s="248">
        <v>0</v>
      </c>
      <c r="I92" s="667">
        <v>0.15240000000000001</v>
      </c>
      <c r="J92" s="65"/>
      <c r="L92" s="168"/>
    </row>
    <row r="93" spans="1:12">
      <c r="A93" s="318" t="s">
        <v>674</v>
      </c>
      <c r="B93" s="323" t="s">
        <v>452</v>
      </c>
      <c r="C93" s="324">
        <v>2.7799999999999998E-2</v>
      </c>
      <c r="D93" s="388" t="s">
        <v>646</v>
      </c>
      <c r="E93" s="193" t="s">
        <v>691</v>
      </c>
      <c r="F93" s="191" t="s">
        <v>677</v>
      </c>
      <c r="G93" s="188" t="s">
        <v>660</v>
      </c>
      <c r="H93" s="248">
        <v>0</v>
      </c>
      <c r="I93" s="667">
        <v>9.3700000000000006E-2</v>
      </c>
      <c r="J93" s="65"/>
      <c r="L93" s="168"/>
    </row>
    <row r="94" spans="1:12">
      <c r="A94" s="318" t="s">
        <v>674</v>
      </c>
      <c r="B94" s="323" t="s">
        <v>453</v>
      </c>
      <c r="C94" s="324">
        <v>8.3000000000000001E-3</v>
      </c>
      <c r="D94" s="388" t="s">
        <v>646</v>
      </c>
      <c r="E94" s="193" t="s">
        <v>692</v>
      </c>
      <c r="F94" s="191" t="s">
        <v>677</v>
      </c>
      <c r="G94" s="188" t="s">
        <v>660</v>
      </c>
      <c r="H94" s="248">
        <v>0</v>
      </c>
      <c r="I94" s="667">
        <v>0.52759999999999996</v>
      </c>
      <c r="J94" s="65"/>
      <c r="L94" s="168"/>
    </row>
    <row r="95" spans="1:12">
      <c r="A95" s="318" t="s">
        <v>662</v>
      </c>
      <c r="B95" s="323" t="s">
        <v>455</v>
      </c>
      <c r="C95" s="324">
        <v>2.7799999999999998E-2</v>
      </c>
      <c r="D95" s="388" t="s">
        <v>646</v>
      </c>
      <c r="E95" s="193" t="s">
        <v>693</v>
      </c>
      <c r="F95" s="191" t="s">
        <v>677</v>
      </c>
      <c r="G95" s="188" t="s">
        <v>660</v>
      </c>
      <c r="H95" s="248">
        <v>0</v>
      </c>
      <c r="I95" s="667">
        <v>0.41039999999999999</v>
      </c>
      <c r="J95" s="65"/>
      <c r="L95" s="168"/>
    </row>
    <row r="96" spans="1:12" s="328" customFormat="1" ht="13.15" customHeight="1">
      <c r="A96" s="318" t="s">
        <v>1090</v>
      </c>
      <c r="B96" s="323" t="s">
        <v>526</v>
      </c>
      <c r="C96" s="324">
        <v>1</v>
      </c>
      <c r="D96" s="388" t="s">
        <v>961</v>
      </c>
      <c r="E96" s="193" t="s">
        <v>1091</v>
      </c>
      <c r="F96" s="191" t="s">
        <v>1092</v>
      </c>
      <c r="G96" s="188" t="s">
        <v>1093</v>
      </c>
      <c r="H96" s="248">
        <v>0</v>
      </c>
      <c r="I96" s="646">
        <v>1.8</v>
      </c>
      <c r="J96" s="65"/>
      <c r="K96" s="60"/>
      <c r="L96" s="168"/>
    </row>
    <row r="97" spans="1:12" s="328" customFormat="1" ht="13.15" customHeight="1">
      <c r="A97" s="318" t="s">
        <v>1090</v>
      </c>
      <c r="B97" s="323" t="s">
        <v>526</v>
      </c>
      <c r="C97" s="324">
        <v>1</v>
      </c>
      <c r="D97" s="388" t="s">
        <v>961</v>
      </c>
      <c r="E97" s="193" t="s">
        <v>1091</v>
      </c>
      <c r="F97" s="191" t="s">
        <v>1092</v>
      </c>
      <c r="G97" s="188" t="s">
        <v>1093</v>
      </c>
      <c r="H97" s="248">
        <v>1000</v>
      </c>
      <c r="I97" s="646">
        <v>1.8</v>
      </c>
      <c r="J97" s="65"/>
      <c r="K97" s="60"/>
      <c r="L97" s="168"/>
    </row>
    <row r="98" spans="1:12" s="328" customFormat="1" ht="13.15" customHeight="1">
      <c r="A98" s="318" t="s">
        <v>1090</v>
      </c>
      <c r="B98" s="323" t="s">
        <v>526</v>
      </c>
      <c r="C98" s="324">
        <v>1</v>
      </c>
      <c r="D98" s="388" t="s">
        <v>961</v>
      </c>
      <c r="E98" s="193" t="s">
        <v>1091</v>
      </c>
      <c r="F98" s="191" t="s">
        <v>1092</v>
      </c>
      <c r="G98" s="188" t="s">
        <v>1093</v>
      </c>
      <c r="H98" s="248">
        <v>2000</v>
      </c>
      <c r="I98" s="646">
        <v>0.9</v>
      </c>
      <c r="J98" s="65"/>
      <c r="K98" s="60"/>
      <c r="L98" s="168"/>
    </row>
    <row r="99" spans="1:12" s="536" customFormat="1" ht="13.15" customHeight="1">
      <c r="A99" s="595" t="s">
        <v>922</v>
      </c>
      <c r="B99" s="596" t="s">
        <v>526</v>
      </c>
      <c r="C99" s="597">
        <v>1</v>
      </c>
      <c r="D99" s="598" t="s">
        <v>837</v>
      </c>
      <c r="E99" s="599" t="s">
        <v>856</v>
      </c>
      <c r="F99" s="600" t="s">
        <v>923</v>
      </c>
      <c r="G99" s="601" t="s">
        <v>924</v>
      </c>
      <c r="H99" s="602">
        <v>5000</v>
      </c>
      <c r="I99" s="647">
        <v>0.7</v>
      </c>
      <c r="J99" s="65"/>
      <c r="K99" s="60"/>
      <c r="L99" s="168"/>
    </row>
    <row r="100" spans="1:12" s="328" customFormat="1" ht="13.15" customHeight="1">
      <c r="A100" s="318" t="s">
        <v>672</v>
      </c>
      <c r="B100" s="323" t="s">
        <v>526</v>
      </c>
      <c r="C100" s="324">
        <v>1</v>
      </c>
      <c r="D100" s="388" t="s">
        <v>646</v>
      </c>
      <c r="E100" s="193" t="s">
        <v>694</v>
      </c>
      <c r="F100" s="191" t="s">
        <v>669</v>
      </c>
      <c r="G100" s="188" t="s">
        <v>660</v>
      </c>
      <c r="H100" s="248">
        <v>10000</v>
      </c>
      <c r="I100" s="646">
        <v>0.3</v>
      </c>
      <c r="J100" s="65"/>
      <c r="K100" s="60"/>
      <c r="L100" s="168"/>
    </row>
    <row r="101" spans="1:12" s="328" customFormat="1" ht="13.15" customHeight="1">
      <c r="A101" s="318" t="s">
        <v>672</v>
      </c>
      <c r="B101" s="323" t="s">
        <v>526</v>
      </c>
      <c r="C101" s="324">
        <v>1</v>
      </c>
      <c r="D101" s="388" t="s">
        <v>646</v>
      </c>
      <c r="E101" s="193" t="s">
        <v>694</v>
      </c>
      <c r="F101" s="191" t="s">
        <v>669</v>
      </c>
      <c r="G101" s="188" t="s">
        <v>660</v>
      </c>
      <c r="H101" s="248">
        <v>20000</v>
      </c>
      <c r="I101" s="646">
        <v>0.27</v>
      </c>
      <c r="J101" s="65"/>
      <c r="K101" s="60"/>
      <c r="L101" s="168"/>
    </row>
    <row r="102" spans="1:12" s="328" customFormat="1" ht="13.15" customHeight="1">
      <c r="A102" s="318" t="s">
        <v>672</v>
      </c>
      <c r="B102" s="323" t="s">
        <v>526</v>
      </c>
      <c r="C102" s="324">
        <v>1</v>
      </c>
      <c r="D102" s="388" t="s">
        <v>646</v>
      </c>
      <c r="E102" s="193" t="s">
        <v>694</v>
      </c>
      <c r="F102" s="191" t="s">
        <v>669</v>
      </c>
      <c r="G102" s="188" t="s">
        <v>660</v>
      </c>
      <c r="H102" s="248">
        <v>50000</v>
      </c>
      <c r="I102" s="646">
        <v>0.25</v>
      </c>
      <c r="J102" s="65"/>
      <c r="K102" s="60"/>
      <c r="L102" s="168"/>
    </row>
    <row r="103" spans="1:12" s="328" customFormat="1" ht="13.15" customHeight="1">
      <c r="A103" s="318" t="s">
        <v>672</v>
      </c>
      <c r="B103" s="323" t="s">
        <v>526</v>
      </c>
      <c r="C103" s="324">
        <v>1</v>
      </c>
      <c r="D103" s="388" t="s">
        <v>646</v>
      </c>
      <c r="E103" s="193" t="s">
        <v>694</v>
      </c>
      <c r="F103" s="191" t="s">
        <v>669</v>
      </c>
      <c r="G103" s="188" t="s">
        <v>660</v>
      </c>
      <c r="H103" s="248">
        <v>100000</v>
      </c>
      <c r="I103" s="646">
        <v>0.22</v>
      </c>
      <c r="J103" s="65"/>
      <c r="K103" s="60"/>
      <c r="L103" s="168"/>
    </row>
    <row r="104" spans="1:12" s="328" customFormat="1" ht="13.15" customHeight="1">
      <c r="A104" s="318" t="s">
        <v>672</v>
      </c>
      <c r="B104" s="323" t="s">
        <v>526</v>
      </c>
      <c r="C104" s="324">
        <v>1</v>
      </c>
      <c r="D104" s="388" t="s">
        <v>646</v>
      </c>
      <c r="E104" s="193" t="s">
        <v>694</v>
      </c>
      <c r="F104" s="191" t="s">
        <v>669</v>
      </c>
      <c r="G104" s="188" t="s">
        <v>660</v>
      </c>
      <c r="H104" s="248">
        <v>200000</v>
      </c>
      <c r="I104" s="646">
        <v>0.21</v>
      </c>
      <c r="J104" s="65"/>
      <c r="K104" s="60"/>
      <c r="L104" s="168"/>
    </row>
    <row r="105" spans="1:12" s="328" customFormat="1" ht="13.15" customHeight="1">
      <c r="A105" s="318" t="s">
        <v>695</v>
      </c>
      <c r="B105" s="323" t="s">
        <v>527</v>
      </c>
      <c r="C105" s="324">
        <v>1</v>
      </c>
      <c r="D105" s="388" t="s">
        <v>646</v>
      </c>
      <c r="E105" s="193" t="s">
        <v>696</v>
      </c>
      <c r="F105" s="191" t="s">
        <v>669</v>
      </c>
      <c r="G105" s="188" t="s">
        <v>660</v>
      </c>
      <c r="H105" s="248">
        <v>0</v>
      </c>
      <c r="I105" s="646">
        <v>1.73</v>
      </c>
      <c r="J105" s="65"/>
      <c r="K105" s="60"/>
      <c r="L105" s="168"/>
    </row>
    <row r="106" spans="1:12" s="328" customFormat="1" ht="13.15" customHeight="1">
      <c r="A106" s="318" t="s">
        <v>695</v>
      </c>
      <c r="B106" s="323" t="s">
        <v>527</v>
      </c>
      <c r="C106" s="324">
        <v>1</v>
      </c>
      <c r="D106" s="388" t="s">
        <v>646</v>
      </c>
      <c r="E106" s="193" t="s">
        <v>696</v>
      </c>
      <c r="F106" s="191" t="s">
        <v>669</v>
      </c>
      <c r="G106" s="188" t="s">
        <v>660</v>
      </c>
      <c r="H106" s="248">
        <v>1000</v>
      </c>
      <c r="I106" s="646">
        <v>1.73</v>
      </c>
      <c r="J106" s="65"/>
      <c r="K106" s="60"/>
      <c r="L106" s="168"/>
    </row>
    <row r="107" spans="1:12" s="328" customFormat="1" ht="13.15" customHeight="1">
      <c r="A107" s="318" t="s">
        <v>695</v>
      </c>
      <c r="B107" s="323" t="s">
        <v>527</v>
      </c>
      <c r="C107" s="324">
        <v>1</v>
      </c>
      <c r="D107" s="388" t="s">
        <v>646</v>
      </c>
      <c r="E107" s="193" t="s">
        <v>696</v>
      </c>
      <c r="F107" s="191" t="s">
        <v>669</v>
      </c>
      <c r="G107" s="188" t="s">
        <v>660</v>
      </c>
      <c r="H107" s="248">
        <v>2000</v>
      </c>
      <c r="I107" s="646">
        <v>0.87</v>
      </c>
      <c r="J107" s="65"/>
      <c r="K107" s="60"/>
      <c r="L107" s="168"/>
    </row>
    <row r="108" spans="1:12" s="328" customFormat="1" ht="13.15" customHeight="1">
      <c r="A108" s="318" t="s">
        <v>695</v>
      </c>
      <c r="B108" s="323" t="s">
        <v>527</v>
      </c>
      <c r="C108" s="324">
        <v>1</v>
      </c>
      <c r="D108" s="388" t="s">
        <v>646</v>
      </c>
      <c r="E108" s="193" t="s">
        <v>696</v>
      </c>
      <c r="F108" s="191" t="s">
        <v>669</v>
      </c>
      <c r="G108" s="188" t="s">
        <v>660</v>
      </c>
      <c r="H108" s="248">
        <v>10000</v>
      </c>
      <c r="I108" s="646">
        <v>0.28999999999999998</v>
      </c>
      <c r="J108" s="65"/>
      <c r="K108" s="60"/>
      <c r="L108" s="168"/>
    </row>
    <row r="109" spans="1:12" s="328" customFormat="1" ht="13.15" customHeight="1">
      <c r="A109" s="318" t="s">
        <v>695</v>
      </c>
      <c r="B109" s="323" t="s">
        <v>527</v>
      </c>
      <c r="C109" s="324">
        <v>1</v>
      </c>
      <c r="D109" s="388" t="s">
        <v>646</v>
      </c>
      <c r="E109" s="193" t="s">
        <v>696</v>
      </c>
      <c r="F109" s="191" t="s">
        <v>669</v>
      </c>
      <c r="G109" s="188" t="s">
        <v>660</v>
      </c>
      <c r="H109" s="248">
        <v>20000</v>
      </c>
      <c r="I109" s="646">
        <v>0.26</v>
      </c>
      <c r="J109" s="65"/>
      <c r="K109" s="60"/>
      <c r="L109" s="168"/>
    </row>
    <row r="110" spans="1:12" s="328" customFormat="1" ht="13.15" customHeight="1">
      <c r="A110" s="318" t="s">
        <v>695</v>
      </c>
      <c r="B110" s="323" t="s">
        <v>527</v>
      </c>
      <c r="C110" s="324">
        <v>1</v>
      </c>
      <c r="D110" s="388" t="s">
        <v>646</v>
      </c>
      <c r="E110" s="193" t="s">
        <v>696</v>
      </c>
      <c r="F110" s="191" t="s">
        <v>669</v>
      </c>
      <c r="G110" s="188" t="s">
        <v>660</v>
      </c>
      <c r="H110" s="248">
        <v>50000</v>
      </c>
      <c r="I110" s="646">
        <v>0.24</v>
      </c>
      <c r="J110" s="65"/>
      <c r="K110" s="60"/>
      <c r="L110" s="168"/>
    </row>
    <row r="111" spans="1:12" s="328" customFormat="1" ht="13.15" customHeight="1">
      <c r="A111" s="318" t="s">
        <v>695</v>
      </c>
      <c r="B111" s="323" t="s">
        <v>527</v>
      </c>
      <c r="C111" s="324">
        <v>1</v>
      </c>
      <c r="D111" s="388" t="s">
        <v>646</v>
      </c>
      <c r="E111" s="193" t="s">
        <v>696</v>
      </c>
      <c r="F111" s="191" t="s">
        <v>669</v>
      </c>
      <c r="G111" s="188" t="s">
        <v>660</v>
      </c>
      <c r="H111" s="248">
        <v>100000</v>
      </c>
      <c r="I111" s="646">
        <v>0.21</v>
      </c>
      <c r="J111" s="65"/>
      <c r="K111" s="60"/>
      <c r="L111" s="168"/>
    </row>
    <row r="112" spans="1:12" s="328" customFormat="1" ht="13.15" customHeight="1">
      <c r="A112" s="318" t="s">
        <v>695</v>
      </c>
      <c r="B112" s="323" t="s">
        <v>527</v>
      </c>
      <c r="C112" s="324">
        <v>1</v>
      </c>
      <c r="D112" s="388" t="s">
        <v>646</v>
      </c>
      <c r="E112" s="193" t="s">
        <v>696</v>
      </c>
      <c r="F112" s="191" t="s">
        <v>669</v>
      </c>
      <c r="G112" s="188" t="s">
        <v>660</v>
      </c>
      <c r="H112" s="248">
        <v>200000</v>
      </c>
      <c r="I112" s="646">
        <v>0.2</v>
      </c>
      <c r="J112" s="65"/>
      <c r="K112" s="60"/>
      <c r="L112" s="168"/>
    </row>
    <row r="113" spans="1:12" s="328" customFormat="1" ht="13.15" customHeight="1">
      <c r="A113" s="318" t="s">
        <v>697</v>
      </c>
      <c r="B113" s="323" t="s">
        <v>528</v>
      </c>
      <c r="C113" s="324">
        <v>1</v>
      </c>
      <c r="D113" s="388" t="s">
        <v>646</v>
      </c>
      <c r="E113" s="193" t="s">
        <v>698</v>
      </c>
      <c r="F113" s="191" t="s">
        <v>669</v>
      </c>
      <c r="G113" s="188" t="s">
        <v>660</v>
      </c>
      <c r="H113" s="248">
        <v>0</v>
      </c>
      <c r="I113" s="646">
        <v>1.73</v>
      </c>
      <c r="J113" s="65"/>
      <c r="K113" s="60"/>
      <c r="L113" s="168"/>
    </row>
    <row r="114" spans="1:12" s="328" customFormat="1" ht="13.15" customHeight="1">
      <c r="A114" s="318" t="s">
        <v>697</v>
      </c>
      <c r="B114" s="323" t="s">
        <v>528</v>
      </c>
      <c r="C114" s="324">
        <v>1</v>
      </c>
      <c r="D114" s="388" t="s">
        <v>646</v>
      </c>
      <c r="E114" s="193" t="s">
        <v>698</v>
      </c>
      <c r="F114" s="191" t="s">
        <v>669</v>
      </c>
      <c r="G114" s="188" t="s">
        <v>660</v>
      </c>
      <c r="H114" s="248">
        <v>1000</v>
      </c>
      <c r="I114" s="646">
        <v>1.73</v>
      </c>
      <c r="J114" s="65"/>
      <c r="K114" s="60"/>
      <c r="L114" s="168"/>
    </row>
    <row r="115" spans="1:12" s="328" customFormat="1" ht="13.15" customHeight="1">
      <c r="A115" s="318" t="s">
        <v>697</v>
      </c>
      <c r="B115" s="323" t="s">
        <v>528</v>
      </c>
      <c r="C115" s="324">
        <v>1</v>
      </c>
      <c r="D115" s="388" t="s">
        <v>646</v>
      </c>
      <c r="E115" s="193" t="s">
        <v>698</v>
      </c>
      <c r="F115" s="191" t="s">
        <v>669</v>
      </c>
      <c r="G115" s="188" t="s">
        <v>660</v>
      </c>
      <c r="H115" s="248">
        <v>2000</v>
      </c>
      <c r="I115" s="646">
        <v>0.87</v>
      </c>
      <c r="J115" s="65"/>
      <c r="K115" s="60"/>
      <c r="L115" s="168"/>
    </row>
    <row r="116" spans="1:12" s="328" customFormat="1" ht="13.15" customHeight="1">
      <c r="A116" s="318" t="s">
        <v>697</v>
      </c>
      <c r="B116" s="323" t="s">
        <v>528</v>
      </c>
      <c r="C116" s="324">
        <v>1</v>
      </c>
      <c r="D116" s="388" t="s">
        <v>646</v>
      </c>
      <c r="E116" s="193" t="s">
        <v>698</v>
      </c>
      <c r="F116" s="191" t="s">
        <v>669</v>
      </c>
      <c r="G116" s="188" t="s">
        <v>660</v>
      </c>
      <c r="H116" s="248">
        <v>10000</v>
      </c>
      <c r="I116" s="646">
        <v>0.28999999999999998</v>
      </c>
      <c r="J116" s="65"/>
      <c r="K116" s="60"/>
      <c r="L116" s="168"/>
    </row>
    <row r="117" spans="1:12" s="328" customFormat="1" ht="13.15" customHeight="1">
      <c r="A117" s="318" t="s">
        <v>697</v>
      </c>
      <c r="B117" s="323" t="s">
        <v>528</v>
      </c>
      <c r="C117" s="324">
        <v>1</v>
      </c>
      <c r="D117" s="388" t="s">
        <v>646</v>
      </c>
      <c r="E117" s="193" t="s">
        <v>698</v>
      </c>
      <c r="F117" s="191" t="s">
        <v>669</v>
      </c>
      <c r="G117" s="188" t="s">
        <v>660</v>
      </c>
      <c r="H117" s="248">
        <v>20000</v>
      </c>
      <c r="I117" s="646">
        <v>0.26</v>
      </c>
      <c r="J117" s="65"/>
      <c r="K117" s="60"/>
      <c r="L117" s="168"/>
    </row>
    <row r="118" spans="1:12" s="328" customFormat="1" ht="13.15" customHeight="1">
      <c r="A118" s="318" t="s">
        <v>697</v>
      </c>
      <c r="B118" s="323" t="s">
        <v>528</v>
      </c>
      <c r="C118" s="324">
        <v>1</v>
      </c>
      <c r="D118" s="388" t="s">
        <v>646</v>
      </c>
      <c r="E118" s="193" t="s">
        <v>698</v>
      </c>
      <c r="F118" s="191" t="s">
        <v>669</v>
      </c>
      <c r="G118" s="188" t="s">
        <v>660</v>
      </c>
      <c r="H118" s="248">
        <v>50000</v>
      </c>
      <c r="I118" s="646">
        <v>0.24</v>
      </c>
      <c r="J118" s="65"/>
      <c r="K118" s="60"/>
      <c r="L118" s="168"/>
    </row>
    <row r="119" spans="1:12" s="328" customFormat="1" ht="13.15" customHeight="1">
      <c r="A119" s="318" t="s">
        <v>697</v>
      </c>
      <c r="B119" s="323" t="s">
        <v>528</v>
      </c>
      <c r="C119" s="324">
        <v>1</v>
      </c>
      <c r="D119" s="388" t="s">
        <v>646</v>
      </c>
      <c r="E119" s="193" t="s">
        <v>698</v>
      </c>
      <c r="F119" s="191" t="s">
        <v>669</v>
      </c>
      <c r="G119" s="188" t="s">
        <v>660</v>
      </c>
      <c r="H119" s="248">
        <v>100000</v>
      </c>
      <c r="I119" s="646">
        <v>0.21</v>
      </c>
      <c r="J119" s="65"/>
      <c r="K119" s="60"/>
      <c r="L119" s="168"/>
    </row>
    <row r="120" spans="1:12" s="328" customFormat="1" ht="13.15" customHeight="1">
      <c r="A120" s="318" t="s">
        <v>697</v>
      </c>
      <c r="B120" s="323" t="s">
        <v>528</v>
      </c>
      <c r="C120" s="324">
        <v>1</v>
      </c>
      <c r="D120" s="388" t="s">
        <v>646</v>
      </c>
      <c r="E120" s="193" t="s">
        <v>698</v>
      </c>
      <c r="F120" s="191" t="s">
        <v>669</v>
      </c>
      <c r="G120" s="188" t="s">
        <v>660</v>
      </c>
      <c r="H120" s="248">
        <v>200000</v>
      </c>
      <c r="I120" s="646">
        <v>0.2</v>
      </c>
      <c r="J120" s="65"/>
      <c r="K120" s="60"/>
      <c r="L120" s="168"/>
    </row>
    <row r="121" spans="1:12" s="643" customFormat="1">
      <c r="A121" s="635" t="s">
        <v>1201</v>
      </c>
      <c r="B121" s="636" t="s">
        <v>18</v>
      </c>
      <c r="C121" s="637">
        <v>1</v>
      </c>
      <c r="D121" s="638" t="s">
        <v>2</v>
      </c>
      <c r="E121" s="639" t="s">
        <v>1204</v>
      </c>
      <c r="F121" s="640" t="s">
        <v>1205</v>
      </c>
      <c r="G121" s="641" t="s">
        <v>1216</v>
      </c>
      <c r="H121" s="642">
        <v>0</v>
      </c>
      <c r="I121" s="654">
        <v>2.9952000000000001</v>
      </c>
      <c r="J121" s="65"/>
      <c r="K121" s="60"/>
    </row>
    <row r="122" spans="1:12" s="643" customFormat="1">
      <c r="A122" s="635" t="s">
        <v>1201</v>
      </c>
      <c r="B122" s="636" t="s">
        <v>18</v>
      </c>
      <c r="C122" s="637">
        <v>1</v>
      </c>
      <c r="D122" s="638" t="s">
        <v>2</v>
      </c>
      <c r="E122" s="639" t="s">
        <v>1204</v>
      </c>
      <c r="F122" s="640" t="s">
        <v>1205</v>
      </c>
      <c r="G122" s="641" t="s">
        <v>1216</v>
      </c>
      <c r="H122" s="642">
        <v>500</v>
      </c>
      <c r="I122" s="654">
        <v>2.9952000000000001</v>
      </c>
      <c r="J122" s="65"/>
      <c r="K122" s="60"/>
    </row>
    <row r="123" spans="1:12" s="643" customFormat="1">
      <c r="A123" s="635" t="s">
        <v>1201</v>
      </c>
      <c r="B123" s="636" t="s">
        <v>18</v>
      </c>
      <c r="C123" s="637">
        <v>1</v>
      </c>
      <c r="D123" s="638" t="s">
        <v>2</v>
      </c>
      <c r="E123" s="639" t="s">
        <v>1204</v>
      </c>
      <c r="F123" s="640" t="s">
        <v>1205</v>
      </c>
      <c r="G123" s="641" t="s">
        <v>1216</v>
      </c>
      <c r="H123" s="642">
        <v>1000</v>
      </c>
      <c r="I123" s="654">
        <v>2.5973999999999999</v>
      </c>
      <c r="J123" s="65"/>
      <c r="K123" s="60"/>
    </row>
    <row r="124" spans="1:12" s="643" customFormat="1">
      <c r="A124" s="635" t="s">
        <v>1201</v>
      </c>
      <c r="B124" s="636" t="s">
        <v>18</v>
      </c>
      <c r="C124" s="637">
        <v>1</v>
      </c>
      <c r="D124" s="638" t="s">
        <v>2</v>
      </c>
      <c r="E124" s="639" t="s">
        <v>1204</v>
      </c>
      <c r="F124" s="640" t="s">
        <v>1205</v>
      </c>
      <c r="G124" s="641" t="s">
        <v>1216</v>
      </c>
      <c r="H124" s="642">
        <v>2000</v>
      </c>
      <c r="I124" s="654">
        <v>2.3516999999999997</v>
      </c>
      <c r="J124" s="65"/>
      <c r="K124" s="60"/>
    </row>
    <row r="125" spans="1:12" s="643" customFormat="1">
      <c r="A125" s="635" t="s">
        <v>1201</v>
      </c>
      <c r="B125" s="636" t="s">
        <v>18</v>
      </c>
      <c r="C125" s="637">
        <v>1</v>
      </c>
      <c r="D125" s="638" t="s">
        <v>2</v>
      </c>
      <c r="E125" s="639" t="s">
        <v>1204</v>
      </c>
      <c r="F125" s="640" t="s">
        <v>1205</v>
      </c>
      <c r="G125" s="641" t="s">
        <v>1216</v>
      </c>
      <c r="H125" s="642">
        <v>10000</v>
      </c>
      <c r="I125" s="654">
        <v>2.2464</v>
      </c>
      <c r="J125" s="65"/>
      <c r="K125" s="60"/>
    </row>
    <row r="126" spans="1:12" s="643" customFormat="1">
      <c r="A126" s="635" t="s">
        <v>1201</v>
      </c>
      <c r="B126" s="636" t="s">
        <v>18</v>
      </c>
      <c r="C126" s="637">
        <v>1</v>
      </c>
      <c r="D126" s="638" t="s">
        <v>2</v>
      </c>
      <c r="E126" s="639" t="s">
        <v>1204</v>
      </c>
      <c r="F126" s="640" t="s">
        <v>1205</v>
      </c>
      <c r="G126" s="641" t="s">
        <v>1216</v>
      </c>
      <c r="H126" s="642">
        <v>50000</v>
      </c>
      <c r="I126" s="654">
        <v>2.1644999999999999</v>
      </c>
      <c r="J126" s="65"/>
      <c r="K126" s="60"/>
    </row>
    <row r="127" spans="1:12" s="643" customFormat="1">
      <c r="A127" s="635" t="s">
        <v>1199</v>
      </c>
      <c r="B127" s="636" t="s">
        <v>1198</v>
      </c>
      <c r="C127" s="637">
        <v>1</v>
      </c>
      <c r="D127" s="638" t="s">
        <v>2</v>
      </c>
      <c r="E127" s="639" t="s">
        <v>1206</v>
      </c>
      <c r="F127" s="640" t="s">
        <v>1205</v>
      </c>
      <c r="G127" s="641" t="s">
        <v>1216</v>
      </c>
      <c r="H127" s="642">
        <v>1</v>
      </c>
      <c r="I127" s="654">
        <v>4.0013999999999994</v>
      </c>
      <c r="J127" s="65"/>
      <c r="K127" s="60"/>
    </row>
    <row r="128" spans="1:12" s="643" customFormat="1">
      <c r="A128" s="635" t="s">
        <v>1199</v>
      </c>
      <c r="B128" s="636" t="s">
        <v>1198</v>
      </c>
      <c r="C128" s="637">
        <v>1</v>
      </c>
      <c r="D128" s="638" t="s">
        <v>2</v>
      </c>
      <c r="E128" s="639" t="s">
        <v>1206</v>
      </c>
      <c r="F128" s="640" t="s">
        <v>1205</v>
      </c>
      <c r="G128" s="641" t="s">
        <v>1216</v>
      </c>
      <c r="H128" s="642">
        <v>500</v>
      </c>
      <c r="I128" s="654">
        <v>4.0013999999999994</v>
      </c>
      <c r="J128" s="65"/>
      <c r="K128" s="60"/>
    </row>
    <row r="129" spans="1:11" s="643" customFormat="1">
      <c r="A129" s="635" t="s">
        <v>1199</v>
      </c>
      <c r="B129" s="636" t="s">
        <v>1198</v>
      </c>
      <c r="C129" s="637">
        <v>1</v>
      </c>
      <c r="D129" s="638" t="s">
        <v>2</v>
      </c>
      <c r="E129" s="639" t="s">
        <v>1206</v>
      </c>
      <c r="F129" s="640" t="s">
        <v>1205</v>
      </c>
      <c r="G129" s="641" t="s">
        <v>1216</v>
      </c>
      <c r="H129" s="642">
        <v>1000</v>
      </c>
      <c r="I129" s="654">
        <v>3.4983</v>
      </c>
      <c r="J129" s="65"/>
      <c r="K129" s="60"/>
    </row>
    <row r="130" spans="1:11" s="643" customFormat="1">
      <c r="A130" s="635" t="s">
        <v>1199</v>
      </c>
      <c r="B130" s="636" t="s">
        <v>1198</v>
      </c>
      <c r="C130" s="637">
        <v>1</v>
      </c>
      <c r="D130" s="638" t="s">
        <v>2</v>
      </c>
      <c r="E130" s="639" t="s">
        <v>1206</v>
      </c>
      <c r="F130" s="640" t="s">
        <v>1205</v>
      </c>
      <c r="G130" s="641" t="s">
        <v>1216</v>
      </c>
      <c r="H130" s="642">
        <v>2000</v>
      </c>
      <c r="I130" s="654">
        <v>3.2058</v>
      </c>
      <c r="J130" s="65"/>
      <c r="K130" s="60"/>
    </row>
    <row r="131" spans="1:11" s="643" customFormat="1">
      <c r="A131" s="635" t="s">
        <v>1199</v>
      </c>
      <c r="B131" s="636" t="s">
        <v>1198</v>
      </c>
      <c r="C131" s="637">
        <v>1</v>
      </c>
      <c r="D131" s="638" t="s">
        <v>2</v>
      </c>
      <c r="E131" s="639" t="s">
        <v>1206</v>
      </c>
      <c r="F131" s="640" t="s">
        <v>1205</v>
      </c>
      <c r="G131" s="641" t="s">
        <v>1216</v>
      </c>
      <c r="H131" s="642">
        <v>5000</v>
      </c>
      <c r="I131" s="654">
        <v>3.2058</v>
      </c>
      <c r="J131" s="65"/>
      <c r="K131" s="60"/>
    </row>
    <row r="132" spans="1:11" s="643" customFormat="1">
      <c r="A132" s="635" t="s">
        <v>1199</v>
      </c>
      <c r="B132" s="636" t="s">
        <v>1198</v>
      </c>
      <c r="C132" s="637">
        <v>1</v>
      </c>
      <c r="D132" s="638" t="s">
        <v>2</v>
      </c>
      <c r="E132" s="639" t="s">
        <v>1206</v>
      </c>
      <c r="F132" s="640" t="s">
        <v>1205</v>
      </c>
      <c r="G132" s="641" t="s">
        <v>1216</v>
      </c>
      <c r="H132" s="642">
        <v>10000</v>
      </c>
      <c r="I132" s="654">
        <v>2.7963</v>
      </c>
      <c r="J132" s="65"/>
      <c r="K132" s="60"/>
    </row>
    <row r="133" spans="1:11" s="643" customFormat="1">
      <c r="A133" s="635" t="s">
        <v>1199</v>
      </c>
      <c r="B133" s="636" t="s">
        <v>1198</v>
      </c>
      <c r="C133" s="637">
        <v>1</v>
      </c>
      <c r="D133" s="638" t="s">
        <v>2</v>
      </c>
      <c r="E133" s="639" t="s">
        <v>1206</v>
      </c>
      <c r="F133" s="640" t="s">
        <v>1205</v>
      </c>
      <c r="G133" s="641" t="s">
        <v>1216</v>
      </c>
      <c r="H133" s="642">
        <v>30000</v>
      </c>
      <c r="I133" s="654">
        <v>2.7963</v>
      </c>
      <c r="J133" s="65"/>
      <c r="K133" s="60"/>
    </row>
    <row r="134" spans="1:11" s="643" customFormat="1">
      <c r="A134" s="635" t="s">
        <v>1207</v>
      </c>
      <c r="B134" s="636" t="s">
        <v>30</v>
      </c>
      <c r="C134" s="637">
        <v>1</v>
      </c>
      <c r="D134" s="638" t="s">
        <v>1208</v>
      </c>
      <c r="E134" s="639" t="s">
        <v>1209</v>
      </c>
      <c r="F134" s="640" t="s">
        <v>1210</v>
      </c>
      <c r="G134" s="641" t="s">
        <v>1211</v>
      </c>
      <c r="H134" s="642">
        <v>0</v>
      </c>
      <c r="I134" s="654">
        <v>6.8818000000000001</v>
      </c>
      <c r="J134" s="65"/>
      <c r="K134" s="60"/>
    </row>
    <row r="135" spans="1:11">
      <c r="A135" s="635" t="s">
        <v>1218</v>
      </c>
      <c r="B135" s="636" t="s">
        <v>1217</v>
      </c>
      <c r="C135" s="637">
        <v>1</v>
      </c>
      <c r="D135" s="638" t="s">
        <v>2</v>
      </c>
      <c r="E135" s="639" t="s">
        <v>1220</v>
      </c>
      <c r="F135" s="640" t="s">
        <v>1219</v>
      </c>
      <c r="G135" s="641" t="s">
        <v>1093</v>
      </c>
      <c r="H135" s="642"/>
      <c r="I135" s="654">
        <v>1.8</v>
      </c>
      <c r="J135" s="65"/>
    </row>
    <row r="136" spans="1:11" s="643" customFormat="1">
      <c r="A136" s="635" t="s">
        <v>1218</v>
      </c>
      <c r="B136" s="636" t="s">
        <v>1217</v>
      </c>
      <c r="C136" s="637">
        <v>1</v>
      </c>
      <c r="D136" s="638" t="s">
        <v>2</v>
      </c>
      <c r="E136" s="639" t="s">
        <v>1220</v>
      </c>
      <c r="F136" s="640" t="s">
        <v>1219</v>
      </c>
      <c r="G136" s="641" t="s">
        <v>1093</v>
      </c>
      <c r="H136" s="642">
        <v>1000</v>
      </c>
      <c r="I136" s="654">
        <v>1.8</v>
      </c>
      <c r="J136" s="65"/>
      <c r="K136" s="60"/>
    </row>
    <row r="137" spans="1:11" s="643" customFormat="1">
      <c r="A137" s="635" t="s">
        <v>1218</v>
      </c>
      <c r="B137" s="636" t="s">
        <v>1217</v>
      </c>
      <c r="C137" s="637">
        <v>1</v>
      </c>
      <c r="D137" s="638" t="s">
        <v>2</v>
      </c>
      <c r="E137" s="639" t="s">
        <v>1220</v>
      </c>
      <c r="F137" s="640" t="s">
        <v>1219</v>
      </c>
      <c r="G137" s="641" t="s">
        <v>1093</v>
      </c>
      <c r="H137" s="642">
        <v>2000</v>
      </c>
      <c r="I137" s="654">
        <v>0.9</v>
      </c>
      <c r="J137" s="65"/>
      <c r="K137" s="60"/>
    </row>
    <row r="138" spans="1:11" s="643" customFormat="1">
      <c r="A138" s="635" t="s">
        <v>1218</v>
      </c>
      <c r="B138" s="636" t="s">
        <v>1217</v>
      </c>
      <c r="C138" s="637">
        <v>1</v>
      </c>
      <c r="D138" s="638" t="s">
        <v>2</v>
      </c>
      <c r="E138" s="639" t="s">
        <v>1220</v>
      </c>
      <c r="F138" s="640" t="s">
        <v>923</v>
      </c>
      <c r="G138" s="641" t="s">
        <v>1093</v>
      </c>
      <c r="H138" s="642">
        <v>5000</v>
      </c>
      <c r="I138" s="654">
        <v>0.7</v>
      </c>
      <c r="J138" s="65"/>
      <c r="K138" s="60"/>
    </row>
    <row r="139" spans="1:11" s="643" customFormat="1">
      <c r="A139" s="635" t="s">
        <v>1218</v>
      </c>
      <c r="B139" s="636" t="s">
        <v>1217</v>
      </c>
      <c r="C139" s="637">
        <v>1</v>
      </c>
      <c r="D139" s="638" t="s">
        <v>2</v>
      </c>
      <c r="E139" s="639" t="s">
        <v>1220</v>
      </c>
      <c r="F139" s="640" t="s">
        <v>1219</v>
      </c>
      <c r="G139" s="641" t="s">
        <v>1093</v>
      </c>
      <c r="H139" s="642">
        <v>10000</v>
      </c>
      <c r="I139" s="654">
        <v>0.3</v>
      </c>
      <c r="J139" s="65"/>
      <c r="K139" s="60"/>
    </row>
    <row r="140" spans="1:11" s="643" customFormat="1">
      <c r="A140" s="635" t="s">
        <v>1218</v>
      </c>
      <c r="B140" s="636" t="s">
        <v>1217</v>
      </c>
      <c r="C140" s="637">
        <v>1</v>
      </c>
      <c r="D140" s="638" t="s">
        <v>2</v>
      </c>
      <c r="E140" s="639" t="s">
        <v>1220</v>
      </c>
      <c r="F140" s="640" t="s">
        <v>1219</v>
      </c>
      <c r="G140" s="641" t="s">
        <v>1093</v>
      </c>
      <c r="H140" s="642">
        <v>20000</v>
      </c>
      <c r="I140" s="654">
        <v>0.27</v>
      </c>
      <c r="J140" s="65"/>
      <c r="K140" s="60"/>
    </row>
    <row r="141" spans="1:11" s="643" customFormat="1">
      <c r="A141" s="635" t="s">
        <v>1218</v>
      </c>
      <c r="B141" s="636" t="s">
        <v>1217</v>
      </c>
      <c r="C141" s="637">
        <v>1</v>
      </c>
      <c r="D141" s="638" t="s">
        <v>2</v>
      </c>
      <c r="E141" s="639" t="s">
        <v>1220</v>
      </c>
      <c r="F141" s="640" t="s">
        <v>1219</v>
      </c>
      <c r="G141" s="641" t="s">
        <v>1093</v>
      </c>
      <c r="H141" s="642">
        <v>50000</v>
      </c>
      <c r="I141" s="654">
        <v>0.25</v>
      </c>
      <c r="J141" s="65"/>
      <c r="K141" s="60"/>
    </row>
    <row r="142" spans="1:11" s="643" customFormat="1">
      <c r="A142" s="635" t="s">
        <v>1218</v>
      </c>
      <c r="B142" s="636" t="s">
        <v>1217</v>
      </c>
      <c r="C142" s="637">
        <v>1</v>
      </c>
      <c r="D142" s="638" t="s">
        <v>2</v>
      </c>
      <c r="E142" s="639" t="s">
        <v>1220</v>
      </c>
      <c r="F142" s="640" t="s">
        <v>1219</v>
      </c>
      <c r="G142" s="641" t="s">
        <v>1093</v>
      </c>
      <c r="H142" s="642">
        <v>100000</v>
      </c>
      <c r="I142" s="654">
        <v>0.22</v>
      </c>
      <c r="J142" s="65"/>
      <c r="K142" s="60"/>
    </row>
    <row r="143" spans="1:11" s="643" customFormat="1">
      <c r="A143" s="635" t="s">
        <v>1218</v>
      </c>
      <c r="B143" s="636" t="s">
        <v>1217</v>
      </c>
      <c r="C143" s="637">
        <v>1</v>
      </c>
      <c r="D143" s="638" t="s">
        <v>2</v>
      </c>
      <c r="E143" s="639" t="s">
        <v>1220</v>
      </c>
      <c r="F143" s="640" t="s">
        <v>1219</v>
      </c>
      <c r="G143" s="641" t="s">
        <v>1093</v>
      </c>
      <c r="H143" s="642">
        <v>200000</v>
      </c>
      <c r="I143" s="654">
        <v>0.21</v>
      </c>
      <c r="J143" s="65"/>
      <c r="K143" s="60"/>
    </row>
  </sheetData>
  <autoFilter ref="A5:J32"/>
  <mergeCells count="1">
    <mergeCell ref="A1:C1"/>
  </mergeCells>
  <phoneticPr fontId="2" type="noConversion"/>
  <pageMargins left="0.62992125984251968" right="0.19685039370078741" top="0.31496062992125984" bottom="0.23622047244094491" header="0.31496062992125984" footer="0.15748031496062992"/>
  <pageSetup scale="52" orientation="portrait" r:id="rId1"/>
  <headerFooter alignWithMargins="0">
    <oddFooter>&amp;LPage : 1/1&amp;C&amp;F&amp;RHayco
13th Sept 2012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Supersonic All</vt:lpstr>
      <vt:lpstr>RTU All</vt:lpstr>
      <vt:lpstr>Bella</vt:lpstr>
      <vt:lpstr>Bella!Print_Area</vt:lpstr>
      <vt:lpstr>'Supersonic All'!Print_Area</vt:lpstr>
    </vt:vector>
  </TitlesOfParts>
  <Company>hayco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chanjing</dc:creator>
  <cp:lastModifiedBy>zhaotingchun</cp:lastModifiedBy>
  <cp:lastPrinted>2014-03-27T00:54:31Z</cp:lastPrinted>
  <dcterms:created xsi:type="dcterms:W3CDTF">2006-09-13T06:48:59Z</dcterms:created>
  <dcterms:modified xsi:type="dcterms:W3CDTF">2017-05-23T11:09:08Z</dcterms:modified>
</cp:coreProperties>
</file>