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4940" windowHeight="6996" tabRatio="761"/>
  </bookViews>
  <sheets>
    <sheet name="refill-New Pirce" sheetId="54" r:id="rId1"/>
    <sheet name="铝管-鸿金源&amp;艺华" sheetId="52" r:id="rId2"/>
    <sheet name="Waxoil" sheetId="24" r:id="rId3"/>
    <sheet name="稳丰（胶袋）" sheetId="48" r:id="rId4"/>
    <sheet name="品高（PP管）" sheetId="39" r:id="rId5"/>
    <sheet name="有余内销" sheetId="58" r:id="rId6"/>
    <sheet name="有余(纸箱)" sheetId="44" r:id="rId7"/>
    <sheet name="国际(纸箱)" sheetId="9" state="hidden" r:id="rId8"/>
    <sheet name="旺盈（纸箱）" sheetId="42" state="hidden" r:id="rId9"/>
    <sheet name="新兴(彩盒)" sheetId="43" r:id="rId10"/>
    <sheet name="至高准（新兴内销）" sheetId="55" r:id="rId11"/>
    <sheet name="高富达（恒丰内销）" sheetId="56" r:id="rId12"/>
    <sheet name="恒丰-吸塑" sheetId="12" r:id="rId13"/>
    <sheet name="泰豪特（贴纸）" sheetId="45" state="hidden" r:id="rId14"/>
    <sheet name="佰瑞兴（贴纸）" sheetId="28" r:id="rId15"/>
    <sheet name="卿辉安（收缩膜" sheetId="30" r:id="rId16"/>
    <sheet name="恒旺（气泡片）" sheetId="14" r:id="rId17"/>
    <sheet name="荣基（松林内销）" sheetId="57" r:id="rId18"/>
    <sheet name="松林（挂钩）" sheetId="46" r:id="rId19"/>
    <sheet name="烫金纸—中厚" sheetId="27" r:id="rId20"/>
    <sheet name="热熔胶—诚泰" sheetId="25" r:id="rId21"/>
    <sheet name="缩管油—汇滔行" sheetId="26" r:id="rId22"/>
    <sheet name="东莹,和冠(EVA)" sheetId="53" r:id="rId23"/>
  </sheets>
  <definedNames>
    <definedName name="_xlnm._FilterDatabase" localSheetId="7" hidden="1">'国际(纸箱)'!$B$4:$L$973</definedName>
    <definedName name="_xlnm._FilterDatabase" localSheetId="9" hidden="1">'新兴(彩盒)'!$A$4:$Q$900</definedName>
    <definedName name="_xlnm._FilterDatabase" localSheetId="6" hidden="1">'有余(纸箱)'!$A$4:$R$205</definedName>
    <definedName name="_xlnm.Print_Area" localSheetId="22">'东莹,和冠(EVA)'!$A$1:$Q$27</definedName>
    <definedName name="_xlnm.Print_Area" localSheetId="12">'恒丰-吸塑'!#REF!</definedName>
    <definedName name="_xlnm.Print_Area" localSheetId="6">'有余(纸箱)'!#REF!</definedName>
    <definedName name="_xlnm.Print_Titles" localSheetId="0">'refill-New Pirce'!#REF!</definedName>
  </definedNames>
  <calcPr calcId="124519"/>
</workbook>
</file>

<file path=xl/calcChain.xml><?xml version="1.0" encoding="utf-8"?>
<calcChain xmlns="http://schemas.openxmlformats.org/spreadsheetml/2006/main">
  <c r="AB17" i="52"/>
  <c r="AB36"/>
  <c r="AB19"/>
  <c r="AB30"/>
  <c r="AB34"/>
  <c r="AB26"/>
  <c r="AB22"/>
  <c r="AB18"/>
  <c r="AB37"/>
  <c r="AB33"/>
  <c r="AB29"/>
  <c r="AB25"/>
  <c r="AB21"/>
  <c r="AB32"/>
  <c r="AB28"/>
  <c r="AB24"/>
  <c r="AB20"/>
  <c r="AB35"/>
  <c r="AB31"/>
  <c r="AB27"/>
  <c r="AB23"/>
  <c r="Y18"/>
  <c r="Z18" s="1"/>
  <c r="Y19"/>
  <c r="Z19" s="1"/>
  <c r="Y20"/>
  <c r="Z20" s="1"/>
  <c r="Y21"/>
  <c r="Z21" s="1"/>
  <c r="Y23"/>
  <c r="Z23" s="1"/>
  <c r="Y24"/>
  <c r="Z24" s="1"/>
  <c r="Y25"/>
  <c r="Z25" s="1"/>
  <c r="Y26"/>
  <c r="Z26" s="1"/>
  <c r="Y27"/>
  <c r="Z27" s="1"/>
  <c r="Y28"/>
  <c r="Z28" s="1"/>
  <c r="Y29"/>
  <c r="Z29" s="1"/>
  <c r="Y31"/>
  <c r="Z31" s="1"/>
  <c r="Y39"/>
  <c r="Z39" s="1"/>
  <c r="Y37"/>
  <c r="Z37" s="1"/>
  <c r="Y36"/>
  <c r="Z36" s="1"/>
  <c r="Y35"/>
  <c r="Z35" s="1"/>
  <c r="Y34"/>
  <c r="Z34" s="1"/>
  <c r="Y33"/>
  <c r="Z33" s="1"/>
  <c r="Y32"/>
  <c r="Z32" s="1"/>
  <c r="Y30"/>
  <c r="Z30" s="1"/>
  <c r="Y22"/>
  <c r="Z22" s="1"/>
  <c r="Y17"/>
  <c r="Z17" s="1"/>
  <c r="AA39" l="1"/>
  <c r="J14" i="53"/>
  <c r="N14" s="1"/>
  <c r="K14"/>
  <c r="J12" i="25" l="1"/>
  <c r="J11"/>
  <c r="J10"/>
  <c r="J9"/>
  <c r="J8"/>
  <c r="J7"/>
  <c r="J11" i="53"/>
  <c r="L11"/>
  <c r="J19" l="1"/>
  <c r="J17"/>
  <c r="J8"/>
  <c r="J7"/>
  <c r="J6"/>
  <c r="J27" l="1"/>
  <c r="L26"/>
  <c r="J24"/>
  <c r="L23"/>
  <c r="J21"/>
  <c r="L10"/>
  <c r="L8"/>
  <c r="L6"/>
  <c r="L11" i="26"/>
  <c r="N11" s="1"/>
  <c r="K10"/>
  <c r="L10" s="1"/>
  <c r="K9"/>
  <c r="L9" s="1"/>
  <c r="K8"/>
  <c r="L8" s="1"/>
  <c r="K7"/>
  <c r="L7" s="1"/>
  <c r="K12" i="25"/>
  <c r="L12" s="1"/>
  <c r="K11"/>
  <c r="L11" s="1"/>
  <c r="K10"/>
  <c r="L10" s="1"/>
  <c r="K9"/>
  <c r="L9" s="1"/>
  <c r="K8"/>
  <c r="L8" s="1"/>
  <c r="K7"/>
  <c r="L7" s="1"/>
  <c r="L9" i="27"/>
  <c r="N9" s="1"/>
  <c r="L8"/>
  <c r="N8" s="1"/>
  <c r="L7"/>
  <c r="N7" s="1"/>
  <c r="N37" i="52"/>
  <c r="M37"/>
  <c r="L37"/>
  <c r="N36"/>
  <c r="M36"/>
  <c r="L36"/>
  <c r="N35"/>
  <c r="M35"/>
  <c r="L35"/>
  <c r="N34"/>
  <c r="M34"/>
  <c r="L34"/>
  <c r="N33"/>
  <c r="M33"/>
  <c r="L33"/>
  <c r="N32"/>
  <c r="M32"/>
  <c r="L32"/>
  <c r="O31"/>
  <c r="N31"/>
  <c r="M31"/>
  <c r="L31"/>
  <c r="N30"/>
  <c r="M30"/>
  <c r="L30"/>
  <c r="O29"/>
  <c r="N29"/>
  <c r="M29"/>
  <c r="L29"/>
  <c r="N28"/>
  <c r="M28"/>
  <c r="L28"/>
  <c r="N27"/>
  <c r="M27"/>
  <c r="L27"/>
  <c r="N26"/>
  <c r="M26"/>
  <c r="L26"/>
  <c r="N25"/>
  <c r="M25"/>
  <c r="L25"/>
  <c r="N24"/>
  <c r="M24"/>
  <c r="L24"/>
  <c r="N23"/>
  <c r="M23"/>
  <c r="L23"/>
  <c r="N22"/>
  <c r="M22"/>
  <c r="L22"/>
  <c r="N21"/>
  <c r="M21"/>
  <c r="L21"/>
  <c r="N20"/>
  <c r="M20"/>
  <c r="L20"/>
  <c r="N19"/>
  <c r="M19"/>
  <c r="L19"/>
  <c r="N18"/>
  <c r="M18"/>
  <c r="L18"/>
  <c r="M17"/>
  <c r="L17"/>
  <c r="M16"/>
  <c r="L16"/>
  <c r="Y16"/>
  <c r="Y15"/>
  <c r="AA15" s="1"/>
  <c r="Y14"/>
  <c r="AA14" s="1"/>
  <c r="Y13"/>
  <c r="AA13" s="1"/>
  <c r="Y12"/>
  <c r="AA12" s="1"/>
  <c r="Y11"/>
  <c r="AA11" s="1"/>
  <c r="Y10"/>
  <c r="AA10" s="1"/>
  <c r="Y9"/>
  <c r="AA9" s="1"/>
  <c r="Y8"/>
  <c r="AA8" s="1"/>
  <c r="J8" i="57"/>
  <c r="J7"/>
  <c r="J6"/>
  <c r="J5"/>
  <c r="J6" i="56"/>
  <c r="J5"/>
  <c r="J18" i="55"/>
  <c r="J17"/>
  <c r="J16"/>
  <c r="J15"/>
  <c r="J14"/>
  <c r="J13"/>
  <c r="J12"/>
  <c r="J11"/>
  <c r="J10"/>
  <c r="J9"/>
  <c r="J8"/>
  <c r="J7"/>
  <c r="J6"/>
  <c r="J5"/>
  <c r="J6" i="30"/>
  <c r="J5"/>
  <c r="I5" i="14"/>
  <c r="L140" i="44"/>
  <c r="N140" s="1"/>
  <c r="L139"/>
  <c r="M139" s="1"/>
  <c r="L138"/>
  <c r="N138" s="1"/>
  <c r="L137"/>
  <c r="N137" s="1"/>
  <c r="L136"/>
  <c r="M136" s="1"/>
  <c r="L135"/>
  <c r="M135" s="1"/>
  <c r="L134"/>
  <c r="M134" s="1"/>
  <c r="L133"/>
  <c r="N133" s="1"/>
  <c r="L132"/>
  <c r="M132" s="1"/>
  <c r="L131"/>
  <c r="N131" s="1"/>
  <c r="L130"/>
  <c r="N130" s="1"/>
  <c r="L129"/>
  <c r="M129" s="1"/>
  <c r="L128"/>
  <c r="M128" s="1"/>
  <c r="L127"/>
  <c r="M127" s="1"/>
  <c r="L126"/>
  <c r="N126" s="1"/>
  <c r="L125"/>
  <c r="N125" s="1"/>
  <c r="L124"/>
  <c r="N124" s="1"/>
  <c r="L123"/>
  <c r="L122"/>
  <c r="L121"/>
  <c r="L120"/>
  <c r="L119"/>
  <c r="M119" s="1"/>
  <c r="L118"/>
  <c r="N118" s="1"/>
  <c r="L117"/>
  <c r="M117" s="1"/>
  <c r="L116"/>
  <c r="M116" s="1"/>
  <c r="L115"/>
  <c r="M115" s="1"/>
  <c r="L114"/>
  <c r="N114" s="1"/>
  <c r="L113"/>
  <c r="M113" s="1"/>
  <c r="L112"/>
  <c r="N112" s="1"/>
  <c r="L111"/>
  <c r="M111" s="1"/>
  <c r="L110"/>
  <c r="M110" s="1"/>
  <c r="L109"/>
  <c r="N109" s="1"/>
  <c r="L108"/>
  <c r="N108" s="1"/>
  <c r="L107"/>
  <c r="M107" s="1"/>
  <c r="L106"/>
  <c r="N106" s="1"/>
  <c r="L105"/>
  <c r="M105" s="1"/>
  <c r="L104"/>
  <c r="M104" s="1"/>
  <c r="L103"/>
  <c r="M103" s="1"/>
  <c r="L102"/>
  <c r="N102" s="1"/>
  <c r="L101"/>
  <c r="N101" s="1"/>
  <c r="L100"/>
  <c r="N100" s="1"/>
  <c r="L99"/>
  <c r="N99" s="1"/>
  <c r="L98"/>
  <c r="N98" s="1"/>
  <c r="L97"/>
  <c r="M97" s="1"/>
  <c r="L96"/>
  <c r="N96" s="1"/>
  <c r="L95"/>
  <c r="N95" s="1"/>
  <c r="L94"/>
  <c r="N94" s="1"/>
  <c r="L93"/>
  <c r="M93" s="1"/>
  <c r="L92"/>
  <c r="M92" s="1"/>
  <c r="L91"/>
  <c r="N91" s="1"/>
  <c r="L90"/>
  <c r="N90" s="1"/>
  <c r="L89"/>
  <c r="N89" s="1"/>
  <c r="L88"/>
  <c r="N88" s="1"/>
  <c r="L87"/>
  <c r="M87" s="1"/>
  <c r="L86"/>
  <c r="N86" s="1"/>
  <c r="L85"/>
  <c r="M85" s="1"/>
  <c r="L84"/>
  <c r="N84" s="1"/>
  <c r="L83"/>
  <c r="M83" s="1"/>
  <c r="L82"/>
  <c r="N82" s="1"/>
  <c r="L81"/>
  <c r="M81" s="1"/>
  <c r="L80"/>
  <c r="M80" s="1"/>
  <c r="L79"/>
  <c r="M79" s="1"/>
  <c r="L78"/>
  <c r="N78" s="1"/>
  <c r="L77"/>
  <c r="M77" s="1"/>
  <c r="L76"/>
  <c r="M76" s="1"/>
  <c r="L75"/>
  <c r="N75" s="1"/>
  <c r="L74"/>
  <c r="N74" s="1"/>
  <c r="L73"/>
  <c r="M73" s="1"/>
  <c r="L72"/>
  <c r="N72" s="1"/>
  <c r="L71"/>
  <c r="N71" s="1"/>
  <c r="L70"/>
  <c r="N70" s="1"/>
  <c r="L69"/>
  <c r="N69" s="1"/>
  <c r="L68"/>
  <c r="N68" s="1"/>
  <c r="L67"/>
  <c r="N67" s="1"/>
  <c r="L66"/>
  <c r="M66" s="1"/>
  <c r="L65"/>
  <c r="N65" s="1"/>
  <c r="L64"/>
  <c r="N64" s="1"/>
  <c r="L63"/>
  <c r="N63" s="1"/>
  <c r="L62"/>
  <c r="N62" s="1"/>
  <c r="L61"/>
  <c r="N61" s="1"/>
  <c r="L60"/>
  <c r="M60" s="1"/>
  <c r="L59"/>
  <c r="M59" s="1"/>
  <c r="L58"/>
  <c r="N58" s="1"/>
  <c r="L57"/>
  <c r="N57" s="1"/>
  <c r="L56"/>
  <c r="N56" s="1"/>
  <c r="L55"/>
  <c r="M55" s="1"/>
  <c r="L54"/>
  <c r="N54" s="1"/>
  <c r="L53"/>
  <c r="L52"/>
  <c r="M52" s="1"/>
  <c r="L51"/>
  <c r="N51" s="1"/>
  <c r="L50"/>
  <c r="M50" s="1"/>
  <c r="L49"/>
  <c r="M49" s="1"/>
  <c r="L48"/>
  <c r="M48" s="1"/>
  <c r="L47"/>
  <c r="N47" s="1"/>
  <c r="L46"/>
  <c r="M46" s="1"/>
  <c r="L45"/>
  <c r="M45" s="1"/>
  <c r="L44"/>
  <c r="N44" s="1"/>
  <c r="L43"/>
  <c r="N43" s="1"/>
  <c r="L42"/>
  <c r="N42" s="1"/>
  <c r="L41"/>
  <c r="N41" s="1"/>
  <c r="L40"/>
  <c r="N40" s="1"/>
  <c r="L39"/>
  <c r="M39" s="1"/>
  <c r="L38"/>
  <c r="N38" s="1"/>
  <c r="L37"/>
  <c r="N37" s="1"/>
  <c r="L36"/>
  <c r="N36" s="1"/>
  <c r="L35"/>
  <c r="M35" s="1"/>
  <c r="L34"/>
  <c r="N34" s="1"/>
  <c r="L33"/>
  <c r="M33" s="1"/>
  <c r="L32"/>
  <c r="M32" s="1"/>
  <c r="L31"/>
  <c r="M31" s="1"/>
  <c r="L30"/>
  <c r="N30" s="1"/>
  <c r="L29"/>
  <c r="N29" s="1"/>
  <c r="L28"/>
  <c r="M28" s="1"/>
  <c r="L27"/>
  <c r="M27" s="1"/>
  <c r="L26"/>
  <c r="N26" s="1"/>
  <c r="L25"/>
  <c r="L24"/>
  <c r="M24" s="1"/>
  <c r="L23"/>
  <c r="N23" s="1"/>
  <c r="L22"/>
  <c r="N22" s="1"/>
  <c r="L21"/>
  <c r="M21" s="1"/>
  <c r="L20"/>
  <c r="N20" s="1"/>
  <c r="L19"/>
  <c r="N19" s="1"/>
  <c r="L18"/>
  <c r="M18" s="1"/>
  <c r="L17"/>
  <c r="M17" s="1"/>
  <c r="L16"/>
  <c r="M16" s="1"/>
  <c r="L15"/>
  <c r="M15" s="1"/>
  <c r="L14"/>
  <c r="N14" s="1"/>
  <c r="L13"/>
  <c r="N13" s="1"/>
  <c r="L12"/>
  <c r="M12" s="1"/>
  <c r="L11"/>
  <c r="N11" s="1"/>
  <c r="L10"/>
  <c r="N10" s="1"/>
  <c r="L9"/>
  <c r="N9" s="1"/>
  <c r="L8"/>
  <c r="N8" s="1"/>
  <c r="L7"/>
  <c r="N7" s="1"/>
  <c r="L6"/>
  <c r="N6" s="1"/>
  <c r="L5"/>
  <c r="M5" s="1"/>
  <c r="M126"/>
  <c r="N5" i="46"/>
  <c r="P5" s="1"/>
  <c r="O5"/>
  <c r="Q5"/>
  <c r="N6"/>
  <c r="P6" s="1"/>
  <c r="O6"/>
  <c r="Q6"/>
  <c r="M5" i="43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4"/>
  <c r="M11" i="24"/>
  <c r="M8"/>
  <c r="M9"/>
  <c r="O9" s="1"/>
  <c r="M10"/>
  <c r="M7"/>
  <c r="O7" s="1"/>
  <c r="M10" i="12"/>
  <c r="O10" s="1"/>
  <c r="M6" i="30"/>
  <c r="M5"/>
  <c r="L6"/>
  <c r="L5"/>
  <c r="L7"/>
  <c r="M7"/>
  <c r="K8"/>
  <c r="M8"/>
  <c r="K9"/>
  <c r="M9" s="1"/>
  <c r="M8" i="12"/>
  <c r="O8" s="1"/>
  <c r="L29" i="9"/>
  <c r="F34"/>
  <c r="M9" i="12"/>
  <c r="N9" s="1"/>
  <c r="M7"/>
  <c r="O7" s="1"/>
  <c r="M6"/>
  <c r="O6" s="1"/>
  <c r="M5"/>
  <c r="O5" s="1"/>
  <c r="O11" i="24"/>
  <c r="O10"/>
  <c r="O8"/>
  <c r="N7"/>
  <c r="N8"/>
  <c r="N10"/>
  <c r="N11"/>
  <c r="F31" i="9"/>
  <c r="F30"/>
  <c r="L5" i="14"/>
  <c r="N5" s="1"/>
  <c r="M5"/>
  <c r="O5" s="1"/>
  <c r="P5"/>
  <c r="L5" i="9"/>
  <c r="M5"/>
  <c r="L6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L26"/>
  <c r="M26"/>
  <c r="M29"/>
  <c r="N8" i="12"/>
  <c r="L8" i="30"/>
  <c r="Q5" i="14"/>
  <c r="N9" i="24"/>
  <c r="N7" i="12"/>
  <c r="N6"/>
  <c r="N5"/>
  <c r="N25" i="44" l="1"/>
  <c r="M25"/>
  <c r="M61"/>
  <c r="N129"/>
  <c r="N93"/>
  <c r="M130"/>
  <c r="N117"/>
  <c r="M131"/>
  <c r="M125"/>
  <c r="M133"/>
  <c r="N33"/>
  <c r="L9" i="30"/>
  <c r="N97" i="44"/>
  <c r="M65"/>
  <c r="N46"/>
  <c r="M57"/>
  <c r="M78"/>
  <c r="M82"/>
  <c r="O9" i="12"/>
  <c r="M138" i="44"/>
  <c r="M94"/>
  <c r="N59"/>
  <c r="N24"/>
  <c r="N27"/>
  <c r="N52"/>
  <c r="M8"/>
  <c r="M23"/>
  <c r="M67"/>
  <c r="N12"/>
  <c r="N116"/>
  <c r="N136"/>
  <c r="M124"/>
  <c r="N132"/>
  <c r="M20"/>
  <c r="M64"/>
  <c r="M88"/>
  <c r="M112"/>
  <c r="M7"/>
  <c r="M19"/>
  <c r="M63"/>
  <c r="N50"/>
  <c r="N35"/>
  <c r="M11"/>
  <c r="M98"/>
  <c r="N103"/>
  <c r="N31"/>
  <c r="N15"/>
  <c r="M22"/>
  <c r="M58"/>
  <c r="N77"/>
  <c r="M72"/>
  <c r="N76"/>
  <c r="N81"/>
  <c r="M34"/>
  <c r="N16"/>
  <c r="M30"/>
  <c r="M69"/>
  <c r="N85"/>
  <c r="N104"/>
  <c r="N66"/>
  <c r="M37"/>
  <c r="M99"/>
  <c r="M6"/>
  <c r="M51"/>
  <c r="M100"/>
  <c r="M14"/>
  <c r="M108"/>
  <c r="N18"/>
  <c r="M13"/>
  <c r="M95"/>
  <c r="M10"/>
  <c r="N111"/>
  <c r="M36"/>
  <c r="M56"/>
  <c r="M68"/>
  <c r="N73"/>
  <c r="N80"/>
  <c r="M84"/>
  <c r="M89"/>
  <c r="M96"/>
  <c r="M114"/>
  <c r="N134"/>
  <c r="N113"/>
  <c r="M71"/>
  <c r="N48"/>
  <c r="M9"/>
  <c r="M102"/>
  <c r="N115"/>
  <c r="N119"/>
  <c r="N135"/>
  <c r="N45"/>
  <c r="M38"/>
  <c r="N28"/>
  <c r="N17"/>
  <c r="N5"/>
  <c r="M70"/>
  <c r="M90"/>
  <c r="M118"/>
  <c r="N79"/>
  <c r="N110"/>
  <c r="M29"/>
  <c r="M91"/>
  <c r="M47"/>
  <c r="N83"/>
  <c r="N32"/>
  <c r="N21"/>
  <c r="M62"/>
  <c r="M101"/>
  <c r="N105"/>
  <c r="M137"/>
  <c r="M140"/>
  <c r="N10" i="12"/>
  <c r="R6" i="46"/>
  <c r="R5"/>
  <c r="N122" i="44"/>
  <c r="M122"/>
  <c r="N120"/>
  <c r="M120"/>
  <c r="M121"/>
  <c r="N121"/>
  <c r="M123"/>
  <c r="N123"/>
  <c r="N127"/>
  <c r="M109"/>
  <c r="N92"/>
  <c r="N60"/>
  <c r="M26"/>
  <c r="N139"/>
  <c r="M75"/>
  <c r="N128"/>
  <c r="N107"/>
  <c r="N87"/>
  <c r="N55"/>
  <c r="N49"/>
  <c r="N39"/>
  <c r="M54"/>
  <c r="M74"/>
  <c r="M86"/>
  <c r="M106"/>
  <c r="N7" i="26"/>
  <c r="M7"/>
  <c r="N8"/>
  <c r="M8"/>
  <c r="N9"/>
  <c r="M9"/>
  <c r="N10"/>
  <c r="M10"/>
  <c r="M11"/>
  <c r="N7" i="25"/>
  <c r="M7"/>
  <c r="N8"/>
  <c r="M8"/>
  <c r="N9"/>
  <c r="M9"/>
  <c r="N10"/>
  <c r="M10"/>
  <c r="N11"/>
  <c r="M11"/>
  <c r="N12"/>
  <c r="M12"/>
  <c r="M7" i="27"/>
  <c r="M8"/>
  <c r="M9"/>
  <c r="AA16" i="52"/>
  <c r="Z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Z8"/>
  <c r="Z9"/>
  <c r="Z10"/>
  <c r="Z11"/>
  <c r="Z12"/>
  <c r="Z13"/>
  <c r="Z14"/>
  <c r="Z15"/>
</calcChain>
</file>

<file path=xl/comments1.xml><?xml version="1.0" encoding="utf-8"?>
<comments xmlns="http://schemas.openxmlformats.org/spreadsheetml/2006/main">
  <authors>
    <author>chanjing</author>
  </authors>
  <commentList>
    <comment ref="C64" authorId="0">
      <text>
        <r>
          <rPr>
            <sz val="10"/>
            <color indexed="81"/>
            <rFont val="宋体"/>
            <family val="3"/>
            <charset val="134"/>
          </rPr>
          <t>Wrong price</t>
        </r>
      </text>
    </comment>
    <comment ref="D64" authorId="0">
      <text>
        <r>
          <rPr>
            <sz val="10"/>
            <color indexed="81"/>
            <rFont val="宋体"/>
            <family val="3"/>
            <charset val="134"/>
          </rPr>
          <t>Correct price
updated: 17-Aug-09</t>
        </r>
      </text>
    </comment>
    <comment ref="E64" authorId="0">
      <text>
        <r>
          <rPr>
            <sz val="10"/>
            <color indexed="81"/>
            <rFont val="宋体"/>
            <family val="3"/>
            <charset val="134"/>
          </rPr>
          <t>Correct price
updated: 17-Aug-09</t>
        </r>
      </text>
    </comment>
    <comment ref="C66" authorId="0">
      <text>
        <r>
          <rPr>
            <sz val="10"/>
            <color indexed="81"/>
            <rFont val="宋体"/>
            <family val="3"/>
            <charset val="134"/>
          </rPr>
          <t>Wrong price</t>
        </r>
      </text>
    </comment>
    <comment ref="D66" authorId="0">
      <text>
        <r>
          <rPr>
            <sz val="10"/>
            <color indexed="81"/>
            <rFont val="宋体"/>
            <family val="3"/>
            <charset val="134"/>
          </rPr>
          <t>Correct price
updated: 17-Aug-09</t>
        </r>
      </text>
    </comment>
    <comment ref="E66" authorId="0">
      <text>
        <r>
          <rPr>
            <sz val="10"/>
            <color indexed="81"/>
            <rFont val="宋体"/>
            <family val="3"/>
            <charset val="134"/>
          </rPr>
          <t>Correct price
updated: 17-Aug-09</t>
        </r>
      </text>
    </comment>
  </commentList>
</comments>
</file>

<file path=xl/comments2.xml><?xml version="1.0" encoding="utf-8"?>
<comments xmlns="http://schemas.openxmlformats.org/spreadsheetml/2006/main">
  <authors>
    <author>chanjing</author>
  </authors>
  <commentList>
    <comment ref="X9" authorId="0">
      <text>
        <r>
          <rPr>
            <b/>
            <sz val="9"/>
            <color indexed="81"/>
            <rFont val="宋体"/>
            <family val="3"/>
            <charset val="134"/>
          </rPr>
          <t>未开始生产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2%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1.6%</t>
        </r>
      </text>
    </comment>
  </commentList>
</comments>
</file>

<file path=xl/comments3.xml><?xml version="1.0" encoding="utf-8"?>
<comments xmlns="http://schemas.openxmlformats.org/spreadsheetml/2006/main">
  <authors>
    <author>chanjing</author>
  </authors>
  <commentList>
    <comment ref="L6" authorId="0">
      <text>
        <r>
          <rPr>
            <b/>
            <sz val="9"/>
            <color indexed="81"/>
            <rFont val="宋体"/>
            <family val="3"/>
            <charset val="134"/>
          </rPr>
          <t>库存：</t>
        </r>
        <r>
          <rPr>
            <b/>
            <sz val="9"/>
            <color indexed="81"/>
            <rFont val="Tahoma"/>
            <family val="2"/>
          </rPr>
          <t xml:space="preserve">17K
</t>
        </r>
      </text>
    </comment>
    <comment ref="L7" authorId="0">
      <text>
        <r>
          <rPr>
            <b/>
            <sz val="9"/>
            <color indexed="81"/>
            <rFont val="宋体"/>
            <family val="3"/>
            <charset val="134"/>
          </rPr>
          <t>库存：</t>
        </r>
        <r>
          <rPr>
            <b/>
            <sz val="9"/>
            <color indexed="81"/>
            <rFont val="Tahoma"/>
            <family val="2"/>
          </rPr>
          <t>4.1K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2015/03/06</t>
        </r>
      </text>
    </comment>
  </commentList>
</comments>
</file>

<file path=xl/sharedStrings.xml><?xml version="1.0" encoding="utf-8"?>
<sst xmlns="http://schemas.openxmlformats.org/spreadsheetml/2006/main" count="10973" uniqueCount="2675">
  <si>
    <t>PE 0.04MM POLYBAG(520X400)96515129</t>
  </si>
  <si>
    <t>2013.10.11</t>
  </si>
  <si>
    <t>2013.08.22</t>
  </si>
  <si>
    <t>2013.08.20</t>
  </si>
  <si>
    <t>2013.08.26</t>
  </si>
  <si>
    <t>POLYBAG 0.04x48.5x16.5CM PP</t>
    <phoneticPr fontId="3" type="noConversion"/>
  </si>
  <si>
    <t>OLY</t>
    <phoneticPr fontId="3" type="noConversion"/>
  </si>
  <si>
    <t>PCD9787P0101</t>
  </si>
  <si>
    <t>PCD9985P0101</t>
  </si>
  <si>
    <t>PCDA001P0101</t>
  </si>
  <si>
    <t>PCDA002P0101</t>
  </si>
  <si>
    <t>PCDA003P0101</t>
  </si>
  <si>
    <t>PCDA013P0101</t>
  </si>
  <si>
    <t>PCDA014P0101</t>
  </si>
  <si>
    <t>PSD4754P0101</t>
  </si>
  <si>
    <t>JJR OLY SE OUTERCASE 96508813</t>
  </si>
  <si>
    <t>JJR OLY NE OUTERCASE 96508812</t>
  </si>
  <si>
    <t>MAXI REFILL WE 6X16CT OUTER 96508817</t>
  </si>
  <si>
    <t>MAXI SK WE 6CT OUTER 96508819</t>
  </si>
  <si>
    <t>OLY SE OUTERCASE 96508805</t>
  </si>
  <si>
    <t>OLY NE OUTERCASE 96508807</t>
  </si>
  <si>
    <t>BR ITB TOP INSERT CARD 94503538</t>
  </si>
  <si>
    <t>BR ITB BOTTOM INSERT CARD 96515131</t>
  </si>
  <si>
    <t>PLD7069P0101</t>
    <phoneticPr fontId="3" type="noConversion"/>
  </si>
  <si>
    <t>PBD0963P0101</t>
  </si>
  <si>
    <t>JACK BIONIC SE 8CT CARTON 92160437</t>
  </si>
  <si>
    <t>PBD0964P0101</t>
  </si>
  <si>
    <t>MAXI 3X32CT REF WE CTN 92159892</t>
  </si>
  <si>
    <t>PBD0968P0101</t>
  </si>
  <si>
    <t>JACK OLYMPIC BONUS US 10CT CTN 92199291</t>
  </si>
  <si>
    <t>PBD0991P0101</t>
  </si>
  <si>
    <t>OLYMPIC BTS US 9CT CARTON 92256211</t>
  </si>
  <si>
    <t>PBD0992P0101</t>
  </si>
  <si>
    <t>JACK OLYMPUS BTS US 10CT CARTON 92256215</t>
  </si>
  <si>
    <t>PDD2945P0101</t>
  </si>
  <si>
    <t>JACK GALVA OLYMPIC BONUS 12*4CT 92220370</t>
  </si>
  <si>
    <t>PDD2946P0101</t>
  </si>
  <si>
    <t>PBD1008P0101</t>
  </si>
  <si>
    <t>SHELF READY TRAY</t>
  </si>
  <si>
    <t>PDD2992P0101</t>
  </si>
  <si>
    <t>BLISTER CARD 92322049</t>
  </si>
  <si>
    <t>PDD3001P0101</t>
  </si>
  <si>
    <t>BLISTER CARD 92321976</t>
  </si>
  <si>
    <t>PDD3002P0101</t>
  </si>
  <si>
    <t>BLISTER CARD 92347534</t>
  </si>
  <si>
    <t>PDD3024P0101</t>
  </si>
  <si>
    <t>Jack Galv ReOlympicsUS banner92369640</t>
  </si>
  <si>
    <t>PDD3025P0101</t>
  </si>
  <si>
    <t>Jack Galv ReOlympics CA banner 92355185</t>
  </si>
  <si>
    <t>PBD1040P0101</t>
  </si>
  <si>
    <t>JACK OLY TANGO NA 10CT CARTON 92360021</t>
  </si>
  <si>
    <t>PBD1057P0101</t>
  </si>
  <si>
    <t>OLYS HAMMERHEAD 9CT CTN 94524076</t>
  </si>
  <si>
    <t>PDD3059P0101</t>
  </si>
  <si>
    <t>Jack Galv Backcard 99951069</t>
  </si>
  <si>
    <t>PDD3060P0101</t>
  </si>
  <si>
    <t>Jack Galv Backcard 92000722</t>
  </si>
  <si>
    <t>PCD9530P0101</t>
  </si>
  <si>
    <t>J GALV REOLYMPICSCA12X3CT OUTER92369662</t>
  </si>
  <si>
    <t>PCD9542P0101</t>
  </si>
  <si>
    <t>JACK OLY TANGO NA 10CT OUTER 92351546</t>
  </si>
  <si>
    <t>PCD9551P0101</t>
  </si>
  <si>
    <t>PCD9571P0101</t>
  </si>
  <si>
    <t>GALV REOLYMPICS US12x3CT OUTER96153831</t>
  </si>
  <si>
    <t>PCD9582P0101</t>
  </si>
  <si>
    <t>GALVASTATOR 60CT OUTERCASE 96167766</t>
  </si>
  <si>
    <t>PCD9583P0101</t>
  </si>
  <si>
    <t>GALVATRON 300CT OUTERCASE 96167768</t>
  </si>
  <si>
    <t>PCD9598P0101</t>
  </si>
  <si>
    <t>PCD9599P0101</t>
  </si>
  <si>
    <t>GALVATRON FLOWWRAP 24CT OUT CASE94521258</t>
  </si>
  <si>
    <t>PSD4678P0101</t>
  </si>
  <si>
    <t>J GALV OUTER DIVIDER(996x242mm) 92224953</t>
  </si>
  <si>
    <t>Bella 3E</t>
    <phoneticPr fontId="3" type="noConversion"/>
  </si>
  <si>
    <t>PRD0559P0102</t>
  </si>
  <si>
    <t>PRD0560P0102</t>
  </si>
  <si>
    <t>PRD0561P0102</t>
  </si>
  <si>
    <t>APET 0.4mm  BLISTER TRAY 96514995</t>
  </si>
  <si>
    <t>PET 0.5mm HANGER 96515004</t>
  </si>
  <si>
    <t>APET 0.4mm HANG BELT 96515019</t>
  </si>
  <si>
    <t>Bedrock 1U\2U</t>
    <phoneticPr fontId="3" type="noConversion"/>
  </si>
  <si>
    <r>
      <t>彩盒新旧价对比</t>
    </r>
    <r>
      <rPr>
        <b/>
        <sz val="11"/>
        <rFont val="Times New Roman"/>
        <family val="1"/>
      </rPr>
      <t>---</t>
    </r>
    <r>
      <rPr>
        <b/>
        <sz val="11"/>
        <rFont val="宋体"/>
        <family val="3"/>
        <charset val="134"/>
      </rPr>
      <t>供应商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新兴</t>
    </r>
    <phoneticPr fontId="3" type="noConversion"/>
  </si>
  <si>
    <t>project</t>
    <phoneticPr fontId="3" type="noConversion"/>
  </si>
  <si>
    <t xml:space="preserve">Current price </t>
    <phoneticPr fontId="3" type="noConversion"/>
  </si>
  <si>
    <r>
      <t>新价（</t>
    </r>
    <r>
      <rPr>
        <b/>
        <sz val="8"/>
        <rFont val="Arial"/>
        <family val="2"/>
      </rPr>
      <t>HK$</t>
    </r>
    <r>
      <rPr>
        <b/>
        <sz val="8"/>
        <rFont val="宋体"/>
        <family val="3"/>
        <charset val="134"/>
      </rPr>
      <t>)</t>
    </r>
    <phoneticPr fontId="3" type="noConversion"/>
  </si>
  <si>
    <t>2013.03.01</t>
    <phoneticPr fontId="3" type="noConversion"/>
  </si>
  <si>
    <t>PSD0012P010</t>
    <phoneticPr fontId="3" type="noConversion"/>
  </si>
  <si>
    <r>
      <t>NA X-Large 16ct refill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88U</t>
    </r>
    <r>
      <rPr>
        <sz val="8"/>
        <rFont val="宋体"/>
        <family val="3"/>
        <charset val="134"/>
      </rPr>
      <t>）</t>
    </r>
    <phoneticPr fontId="3" type="noConversion"/>
  </si>
  <si>
    <t>PBD0545P010</t>
    <phoneticPr fontId="3" type="noConversion"/>
  </si>
  <si>
    <r>
      <t xml:space="preserve">S3NA Max X-Large SK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20U</t>
    </r>
    <r>
      <rPr>
        <sz val="8"/>
        <rFont val="宋体"/>
        <family val="3"/>
        <charset val="134"/>
      </rPr>
      <t>）</t>
    </r>
    <phoneticPr fontId="3" type="noConversion"/>
  </si>
  <si>
    <t>PBD0680P010</t>
    <phoneticPr fontId="3" type="noConversion"/>
  </si>
  <si>
    <r>
      <t xml:space="preserve">WE Maxi SK 6ct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21E</t>
    </r>
    <r>
      <rPr>
        <sz val="8"/>
        <rFont val="宋体"/>
        <family val="3"/>
        <charset val="134"/>
      </rPr>
      <t>）</t>
    </r>
    <phoneticPr fontId="3" type="noConversion"/>
  </si>
  <si>
    <r>
      <t xml:space="preserve">S3NA Max X-Large SK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20U</t>
    </r>
    <r>
      <rPr>
        <sz val="8"/>
        <rFont val="宋体"/>
        <family val="3"/>
        <charset val="134"/>
      </rPr>
      <t>）</t>
    </r>
    <r>
      <rPr>
        <sz val="8"/>
        <rFont val="Arial"/>
        <family val="2"/>
      </rPr>
      <t>/WE Maxi SK 6ct 21E</t>
    </r>
    <phoneticPr fontId="3" type="noConversion"/>
  </si>
  <si>
    <t>PSD0056P010</t>
    <phoneticPr fontId="3" type="noConversion"/>
  </si>
  <si>
    <t>PBD0681P010</t>
    <phoneticPr fontId="3" type="noConversion"/>
  </si>
  <si>
    <r>
      <t>WE 6x16ct Refill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22E</t>
    </r>
    <r>
      <rPr>
        <sz val="8"/>
        <rFont val="宋体"/>
        <family val="3"/>
        <charset val="134"/>
      </rPr>
      <t>）</t>
    </r>
    <phoneticPr fontId="3" type="noConversion"/>
  </si>
  <si>
    <r>
      <t>WE 3x32ct Refill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23E</t>
    </r>
    <r>
      <rPr>
        <sz val="8"/>
        <rFont val="宋体"/>
        <family val="3"/>
        <charset val="134"/>
      </rPr>
      <t>）</t>
    </r>
    <phoneticPr fontId="3" type="noConversion"/>
  </si>
  <si>
    <t>PBD0672P010</t>
    <phoneticPr fontId="3" type="noConversion"/>
  </si>
  <si>
    <t>Olympus US 9ct(1U/3U)</t>
    <phoneticPr fontId="3" type="noConversion"/>
  </si>
  <si>
    <t>PBD0673P010</t>
    <phoneticPr fontId="3" type="noConversion"/>
  </si>
  <si>
    <t>PBD0674P010</t>
    <phoneticPr fontId="3" type="noConversion"/>
  </si>
  <si>
    <t>Olympus ClubHouse US 16ct(4U/48U/47N)</t>
    <phoneticPr fontId="3" type="noConversion"/>
  </si>
  <si>
    <t>PBD0709P010</t>
    <phoneticPr fontId="3" type="noConversion"/>
  </si>
  <si>
    <t>Olympus CPG Impl.3ct(13U)</t>
    <phoneticPr fontId="3" type="noConversion"/>
  </si>
  <si>
    <t>PBD0724P010</t>
    <phoneticPr fontId="3" type="noConversion"/>
  </si>
  <si>
    <t>PDD2564P010</t>
    <phoneticPr fontId="3" type="noConversion"/>
  </si>
  <si>
    <t>PDD2228P010</t>
    <phoneticPr fontId="3" type="noConversion"/>
  </si>
  <si>
    <r>
      <t>NA Megatron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17U</t>
    </r>
    <r>
      <rPr>
        <sz val="8"/>
        <rFont val="宋体"/>
        <family val="3"/>
        <charset val="134"/>
      </rPr>
      <t>）</t>
    </r>
    <phoneticPr fontId="3" type="noConversion"/>
  </si>
  <si>
    <t>PND0018P010</t>
    <phoneticPr fontId="3" type="noConversion"/>
  </si>
  <si>
    <t>Benetton Red II US 9ct(8U)</t>
    <phoneticPr fontId="3" type="noConversion"/>
  </si>
  <si>
    <r>
      <t xml:space="preserve">Jack Olympus WE 8ct-BC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97E/100E</t>
    </r>
    <r>
      <rPr>
        <sz val="8"/>
        <rFont val="宋体"/>
        <family val="3"/>
        <charset val="134"/>
      </rPr>
      <t>）</t>
    </r>
    <phoneticPr fontId="3" type="noConversion"/>
  </si>
  <si>
    <t>Benetton Red US 9ct(7U)</t>
    <phoneticPr fontId="3" type="noConversion"/>
  </si>
  <si>
    <r>
      <t xml:space="preserve">Jack XXL duster WE 9ct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98E</t>
    </r>
    <r>
      <rPr>
        <sz val="8"/>
        <rFont val="宋体"/>
        <family val="3"/>
        <charset val="134"/>
      </rPr>
      <t>）</t>
    </r>
    <phoneticPr fontId="3" type="noConversion"/>
  </si>
  <si>
    <r>
      <t xml:space="preserve">Jack XXL duster WE 9ct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99E</t>
    </r>
    <r>
      <rPr>
        <sz val="8"/>
        <rFont val="宋体"/>
        <family val="3"/>
        <charset val="134"/>
      </rPr>
      <t>）</t>
    </r>
    <phoneticPr fontId="3" type="noConversion"/>
  </si>
  <si>
    <r>
      <t xml:space="preserve">Jack Megastator CA 12ct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6N</t>
    </r>
    <r>
      <rPr>
        <sz val="8"/>
        <rFont val="宋体"/>
        <family val="3"/>
        <charset val="134"/>
      </rPr>
      <t>）</t>
    </r>
    <r>
      <rPr>
        <sz val="8"/>
        <rFont val="Arial"/>
        <family val="2"/>
      </rPr>
      <t xml:space="preserve">  </t>
    </r>
    <phoneticPr fontId="3" type="noConversion"/>
  </si>
  <si>
    <r>
      <t xml:space="preserve">Red Jack Megastator US 12ct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5U</t>
    </r>
    <r>
      <rPr>
        <sz val="8"/>
        <rFont val="宋体"/>
        <family val="3"/>
        <charset val="134"/>
      </rPr>
      <t>）</t>
    </r>
    <phoneticPr fontId="3" type="noConversion"/>
  </si>
  <si>
    <t>PDD2651P0101</t>
    <phoneticPr fontId="3" type="noConversion"/>
  </si>
  <si>
    <t>Bionic CA 9ct(25N)</t>
    <phoneticPr fontId="3" type="noConversion"/>
  </si>
  <si>
    <t>Jack Bionic US 10ct(27U)</t>
    <phoneticPr fontId="3" type="noConversion"/>
  </si>
  <si>
    <t>Jack Bionic CA 10ct(28N)</t>
    <phoneticPr fontId="3" type="noConversion"/>
  </si>
  <si>
    <t>PBD0840P0101</t>
    <phoneticPr fontId="3" type="noConversion"/>
  </si>
  <si>
    <t>Bionic XL Refill NA 6x16ct(89U)</t>
    <phoneticPr fontId="3" type="noConversion"/>
  </si>
  <si>
    <t>Bionic Maxi Refill WE 6x16ct(90E)</t>
    <phoneticPr fontId="3" type="noConversion"/>
  </si>
  <si>
    <t>Bionic Maxi Refill WE 3x32ct(91E)</t>
    <phoneticPr fontId="3" type="noConversion"/>
  </si>
  <si>
    <t>Black Jack Olympus US 10ct(29U)</t>
    <phoneticPr fontId="3" type="noConversion"/>
  </si>
  <si>
    <t>PBD0852P0101</t>
    <phoneticPr fontId="3" type="noConversion"/>
  </si>
  <si>
    <t>Black Olympus US 9ct(30U)</t>
    <phoneticPr fontId="3" type="noConversion"/>
  </si>
  <si>
    <t>Black Jack Galvastator US 3x12ct(23U)</t>
    <phoneticPr fontId="3" type="noConversion"/>
  </si>
  <si>
    <t>PDD2805P0101</t>
    <phoneticPr fontId="3" type="noConversion"/>
  </si>
  <si>
    <t>Jack Galvastator US 3x12ct(25U)</t>
    <phoneticPr fontId="3" type="noConversion"/>
  </si>
  <si>
    <t>Jack Galvastator CA 3x12ct(26N)</t>
    <phoneticPr fontId="3" type="noConversion"/>
  </si>
  <si>
    <t>PDD2809P0101</t>
    <phoneticPr fontId="3" type="noConversion"/>
  </si>
  <si>
    <t>Bionic US 6c&amp;9CT(23U&amp;24U)</t>
    <phoneticPr fontId="3" type="noConversion"/>
  </si>
  <si>
    <t>此价格为目前采购价</t>
    <phoneticPr fontId="3" type="noConversion"/>
  </si>
  <si>
    <t>Olympic US 6ct&amp;9CT(40U&amp;41U)</t>
    <phoneticPr fontId="3" type="noConversion"/>
  </si>
  <si>
    <t>Olympic CA 9ct (42N)</t>
    <phoneticPr fontId="3" type="noConversion"/>
  </si>
  <si>
    <t>PBD0906P0101</t>
    <phoneticPr fontId="3" type="noConversion"/>
  </si>
  <si>
    <t>Olympus Lucy US 9ct(45U)</t>
    <phoneticPr fontId="3" type="noConversion"/>
  </si>
  <si>
    <t>Jack Galvastator Olympic US 3x12ct(30U)</t>
    <phoneticPr fontId="3" type="noConversion"/>
  </si>
  <si>
    <t>Bionic Clubhouse CA(47N)</t>
    <phoneticPr fontId="3" type="noConversion"/>
  </si>
  <si>
    <t>Bionic SK 27U</t>
    <phoneticPr fontId="3" type="noConversion"/>
  </si>
  <si>
    <t>Bionic 31E</t>
    <phoneticPr fontId="3" type="noConversion"/>
  </si>
  <si>
    <t>Jack Bionic 37E</t>
    <phoneticPr fontId="3" type="noConversion"/>
  </si>
  <si>
    <t>Bionic Clubhouse US(48U)</t>
    <phoneticPr fontId="3" type="noConversion"/>
  </si>
  <si>
    <t>Bionic Refill 93U</t>
    <phoneticPr fontId="3" type="noConversion"/>
  </si>
  <si>
    <t>Olympus Sally 49U</t>
    <phoneticPr fontId="3" type="noConversion"/>
  </si>
  <si>
    <t>Jack Olympus sally 50U</t>
    <phoneticPr fontId="3" type="noConversion"/>
  </si>
  <si>
    <t>Jack Galvastator(31N)</t>
    <phoneticPr fontId="3" type="noConversion"/>
  </si>
  <si>
    <t>Galvatron 21U</t>
    <phoneticPr fontId="3" type="noConversion"/>
  </si>
  <si>
    <t>Jack Galvastator Sally 32U</t>
    <phoneticPr fontId="3" type="noConversion"/>
  </si>
  <si>
    <t>Bionic 32E</t>
    <phoneticPr fontId="3" type="noConversion"/>
  </si>
  <si>
    <t>Jack Bionic 38E</t>
    <phoneticPr fontId="3" type="noConversion"/>
  </si>
  <si>
    <t>Jack Olympic Bonus 52U</t>
    <phoneticPr fontId="3" type="noConversion"/>
  </si>
  <si>
    <t>Olympic Back to school 53U</t>
    <phoneticPr fontId="3" type="noConversion"/>
  </si>
  <si>
    <t>Jack Olympus   Back to school  54U</t>
    <phoneticPr fontId="3" type="noConversion"/>
  </si>
  <si>
    <t>Jack Galvastator Bonus 33U</t>
    <phoneticPr fontId="3" type="noConversion"/>
  </si>
  <si>
    <t>Jack Galvastator Back to school 34U</t>
    <phoneticPr fontId="3" type="noConversion"/>
  </si>
  <si>
    <t>J Galv BubbleYumUS12x3ctbackcard92274750</t>
    <phoneticPr fontId="3" type="noConversion"/>
  </si>
  <si>
    <t>Jack Galvastator BubbleYum 35U</t>
    <phoneticPr fontId="3" type="noConversion"/>
  </si>
  <si>
    <t>California 3U</t>
    <phoneticPr fontId="3" type="noConversion"/>
  </si>
  <si>
    <t>Bella  7E/8E/9E</t>
    <phoneticPr fontId="3" type="noConversion"/>
  </si>
  <si>
    <t>Bella  8E</t>
    <phoneticPr fontId="3" type="noConversion"/>
  </si>
  <si>
    <t>Bella  6E/7E</t>
    <phoneticPr fontId="3" type="noConversion"/>
  </si>
  <si>
    <t>Bella  9E</t>
    <phoneticPr fontId="3" type="noConversion"/>
  </si>
  <si>
    <t>PDD3024P0101</t>
    <phoneticPr fontId="3" type="noConversion"/>
  </si>
  <si>
    <t>Jack Galvastator Olympic US 3x12ct(36U)</t>
    <phoneticPr fontId="3" type="noConversion"/>
  </si>
  <si>
    <t>PDD3025P0101</t>
    <phoneticPr fontId="3" type="noConversion"/>
  </si>
  <si>
    <t>Jack galvastator 37N</t>
    <phoneticPr fontId="3" type="noConversion"/>
  </si>
  <si>
    <t>PBD1040P0101</t>
    <phoneticPr fontId="3" type="noConversion"/>
  </si>
  <si>
    <t>Jack Olympus tango 57U</t>
    <phoneticPr fontId="3" type="noConversion"/>
  </si>
  <si>
    <t>OLYS HAMMERHEAD 9CT CTN 94524076</t>
    <phoneticPr fontId="3" type="noConversion"/>
  </si>
  <si>
    <t>OLYS HAMMERHEAD 58U</t>
    <phoneticPr fontId="3" type="noConversion"/>
  </si>
  <si>
    <t>PDD3059P0101</t>
    <phoneticPr fontId="3" type="noConversion"/>
  </si>
  <si>
    <t>Jack Galvastator 36U</t>
    <phoneticPr fontId="3" type="noConversion"/>
  </si>
  <si>
    <t>Jack Galvastator 37N</t>
    <phoneticPr fontId="3" type="noConversion"/>
  </si>
  <si>
    <t>Jack Junar 61E</t>
    <phoneticPr fontId="3" type="noConversion"/>
  </si>
  <si>
    <t>Jack Junar 60E</t>
    <phoneticPr fontId="3" type="noConversion"/>
  </si>
  <si>
    <t>Jack Junar 60E\61E</t>
    <phoneticPr fontId="3" type="noConversion"/>
  </si>
  <si>
    <t>Jack Junar XL Refill 94U</t>
    <phoneticPr fontId="3" type="noConversion"/>
  </si>
  <si>
    <t>Jack Junar XL Refill 95U</t>
    <phoneticPr fontId="3" type="noConversion"/>
  </si>
  <si>
    <t>Jack Junar XL Refill 96U</t>
    <phoneticPr fontId="3" type="noConversion"/>
  </si>
  <si>
    <t>JACK JR ARMSTRONG NA CARTON 96242946</t>
    <phoneticPr fontId="3" type="noConversion"/>
  </si>
  <si>
    <t>JACK JR ARMSTRONG 59U</t>
    <phoneticPr fontId="3" type="noConversion"/>
  </si>
  <si>
    <t>JACK JR XL  28U</t>
    <phoneticPr fontId="3" type="noConversion"/>
  </si>
  <si>
    <t>JACK JR XL  30U</t>
    <phoneticPr fontId="3" type="noConversion"/>
  </si>
  <si>
    <t>JACK JR XL  31U</t>
    <phoneticPr fontId="3" type="noConversion"/>
  </si>
  <si>
    <t>BIONIC NE CARTON W/NECKHANGER 96148791</t>
    <phoneticPr fontId="3" type="noConversion"/>
  </si>
  <si>
    <t>BIONIC NE  62E</t>
    <phoneticPr fontId="3" type="noConversion"/>
  </si>
  <si>
    <t>RED OLY WE 6CT CTN W/NECKHANGER96227191</t>
    <phoneticPr fontId="3" type="noConversion"/>
  </si>
  <si>
    <t>RED OLY WE 63E</t>
    <phoneticPr fontId="3" type="noConversion"/>
  </si>
  <si>
    <t>OLYMPUS ARMSTRONG NA CARTON 96251972</t>
    <phoneticPr fontId="3" type="noConversion"/>
  </si>
  <si>
    <t>OLYMPUS  65U</t>
    <phoneticPr fontId="3" type="noConversion"/>
  </si>
  <si>
    <t>PBD1159P0101</t>
  </si>
  <si>
    <t>JJR OLYMPUS ROSE NA 6CT CARTON 96326431</t>
  </si>
  <si>
    <t>2013.06.17</t>
  </si>
  <si>
    <t>2013.06.17</t>
    <phoneticPr fontId="3" type="noConversion"/>
  </si>
  <si>
    <t>PDD3133P0101</t>
  </si>
  <si>
    <t>J GALV TESLA NA 12X3ct BACKCARD 96258872</t>
  </si>
  <si>
    <t>PDD3134P0101</t>
  </si>
  <si>
    <t>J GALV TESLA NA 12X3ct BANNER 96258873</t>
  </si>
  <si>
    <t>PDD3135P0101</t>
  </si>
  <si>
    <t>GALV TESLATOGO NA12X1ct BACKCARD96258874</t>
  </si>
  <si>
    <t>PDD3136P0101</t>
  </si>
  <si>
    <t>GALV TESLATOGO NA12X1ct BANNER96258882</t>
  </si>
  <si>
    <t>PDD3137P0101</t>
  </si>
  <si>
    <t>GALVA TESLA NA 12X1ct BACKCARD 96337322</t>
  </si>
  <si>
    <t>PDD3143P0101</t>
  </si>
  <si>
    <t>J GALVA ROSE NA 12*3CT BACKCARD 96326435</t>
  </si>
  <si>
    <t>PDD3144P0101</t>
  </si>
  <si>
    <t>d GALVA ROSE NA 12*3CT BANNER 96326436</t>
  </si>
  <si>
    <t>PMD0317P0101</t>
  </si>
  <si>
    <t>INSTRUCTION MANUEL 96319700</t>
  </si>
  <si>
    <t>Bedrock OOB NA carton 96375367</t>
  </si>
  <si>
    <t>Jack Junior Olympus rose 66U</t>
    <phoneticPr fontId="3" type="noConversion"/>
  </si>
  <si>
    <t>Jack Galvastator 41U/43U</t>
    <phoneticPr fontId="3" type="noConversion"/>
  </si>
  <si>
    <t>Galvatron 23U</t>
    <phoneticPr fontId="3" type="noConversion"/>
  </si>
  <si>
    <t>Jack Galvastator 42U</t>
    <phoneticPr fontId="3" type="noConversion"/>
  </si>
  <si>
    <t>Bedrock 1U/2U</t>
    <phoneticPr fontId="3" type="noConversion"/>
  </si>
  <si>
    <t>BIONIC MAXI SK 6CT OUTER(NEW)92176483</t>
    <phoneticPr fontId="3" type="noConversion"/>
  </si>
  <si>
    <t>BIONIC MAXI 32E</t>
    <phoneticPr fontId="3" type="noConversion"/>
  </si>
  <si>
    <t>JACK JR XL REFILL NA 6X16CT CASE96235112</t>
    <phoneticPr fontId="3" type="noConversion"/>
  </si>
  <si>
    <t>JACK JR XL REFILL 94U</t>
    <phoneticPr fontId="3" type="noConversion"/>
  </si>
  <si>
    <t>JACK JR XL REFILL 95U</t>
    <phoneticPr fontId="3" type="noConversion"/>
  </si>
  <si>
    <t>JACK JR XL REFILL 96U</t>
    <phoneticPr fontId="3" type="noConversion"/>
  </si>
  <si>
    <t>JACK JR ARMSTRONG NA OUTERCASE 96152669</t>
    <phoneticPr fontId="3" type="noConversion"/>
  </si>
  <si>
    <t>JACK JR S3 30U</t>
    <phoneticPr fontId="3" type="noConversion"/>
  </si>
  <si>
    <t>JACK JR S3 28U</t>
    <phoneticPr fontId="3" type="noConversion"/>
  </si>
  <si>
    <t>JACK JR S3 31U</t>
    <phoneticPr fontId="3" type="noConversion"/>
  </si>
  <si>
    <t>RED OLYMPUS WE 6CT OUTERCASE94529064</t>
    <phoneticPr fontId="3" type="noConversion"/>
  </si>
  <si>
    <t>RED OLYMPUS WE  63E</t>
    <phoneticPr fontId="3" type="noConversion"/>
  </si>
  <si>
    <t>GALVASTATOR 80CT 40U</t>
    <phoneticPr fontId="3" type="noConversion"/>
  </si>
  <si>
    <t>OLYMPUS ARMSTRONG NA 6ct OUTER 96251918</t>
    <phoneticPr fontId="3" type="noConversion"/>
  </si>
  <si>
    <t>OLYMPUS ARMSTRONG NA 6ct 64U</t>
    <phoneticPr fontId="3" type="noConversion"/>
  </si>
  <si>
    <t>OLYMPUS ARMSTRONG NA 9ct OUTER 96251938</t>
    <phoneticPr fontId="3" type="noConversion"/>
  </si>
  <si>
    <t>OLYMPUS ARMSTRONG NA 9ct 65U</t>
    <phoneticPr fontId="3" type="noConversion"/>
  </si>
  <si>
    <t>JACK JR S3 28U/30U/31U</t>
    <phoneticPr fontId="3" type="noConversion"/>
  </si>
  <si>
    <t>PCD9829P0101</t>
  </si>
  <si>
    <t>PCD9830P0101</t>
  </si>
  <si>
    <t>2013.07.01</t>
  </si>
  <si>
    <t>PCD9894P0101</t>
  </si>
  <si>
    <t>PSD4759P0102</t>
  </si>
  <si>
    <t>PSD4757P0102</t>
  </si>
  <si>
    <t>PSD4758P0102</t>
  </si>
  <si>
    <t>PSD4760P0102</t>
  </si>
  <si>
    <t>Bedrock 2U</t>
    <phoneticPr fontId="3" type="noConversion"/>
  </si>
  <si>
    <t>Bedrock 1U</t>
    <phoneticPr fontId="3" type="noConversion"/>
  </si>
  <si>
    <t>Jack Galvastator 43U</t>
    <phoneticPr fontId="3" type="noConversion"/>
  </si>
  <si>
    <t>Bedrock2U</t>
    <phoneticPr fontId="3" type="noConversion"/>
  </si>
  <si>
    <t>PSD4223P0101</t>
    <phoneticPr fontId="3" type="noConversion"/>
  </si>
  <si>
    <t>PCD9854P0101</t>
  </si>
  <si>
    <t>PCD9855P0101</t>
  </si>
  <si>
    <t>PCD9853P0101</t>
  </si>
  <si>
    <t>PCD9859P0101</t>
  </si>
  <si>
    <t>Jack Galvastator 41U</t>
    <phoneticPr fontId="3" type="noConversion"/>
  </si>
  <si>
    <t>JACK GALVA OLYMPIC BONUS 12*4CT 99549784</t>
  </si>
  <si>
    <t>PDD2963P0101</t>
  </si>
  <si>
    <t>JACK GAL BTS US 12x3CT BACK CARD92256227</t>
  </si>
  <si>
    <t>PDD2964P0101</t>
  </si>
  <si>
    <t>JACK GAL BTS US 12x3CT BANNER 92256228</t>
  </si>
  <si>
    <t>PDD2982P0101</t>
  </si>
  <si>
    <t>J Galv BubbleYumUS12x3ctbackcard92274750</t>
  </si>
  <si>
    <t>PDD2983P0101</t>
  </si>
  <si>
    <t>J Galv BubbleYumUS12x3ctbanner 92274749</t>
  </si>
  <si>
    <t>RPJ308100000</t>
  </si>
  <si>
    <t>Strand Selector</t>
  </si>
  <si>
    <t>PCD9317P0101</t>
  </si>
  <si>
    <t>OLYMPIC BONUS US 9CT OUTERCASE 92134363</t>
  </si>
  <si>
    <t>PCD9318P0101</t>
  </si>
  <si>
    <t>JACK OLYMPIC BONUS US 10CT OUTCS92135676</t>
  </si>
  <si>
    <t>PCD9319P0101</t>
  </si>
  <si>
    <t>JACK GALVA OLYMPIC BONUS 12*4CT 92135754</t>
  </si>
  <si>
    <t>PCD9379P0101</t>
  </si>
  <si>
    <t>OLYMPIC BTS US 9CT OUTERCASE92274850</t>
  </si>
  <si>
    <t>PCD9380P0101</t>
  </si>
  <si>
    <t>ACK OLYMPUS BTS US 10CT OUTCS 92274921</t>
  </si>
  <si>
    <t>PCD9382P0101</t>
  </si>
  <si>
    <t>JACK GAL BTS US 12x3CT OUTCS 99849108</t>
  </si>
  <si>
    <t>PCD9383P0101</t>
  </si>
  <si>
    <t>JACK OLYMPICS US 10CT OUTERCASE 92235847</t>
  </si>
  <si>
    <t>PCD9384P0101</t>
  </si>
  <si>
    <t>JACK OLYMPICS CA 10CT OUTERCASE 92266385</t>
  </si>
  <si>
    <t>PSD4613P0101</t>
  </si>
  <si>
    <r>
      <t>新价</t>
    </r>
    <r>
      <rPr>
        <b/>
        <sz val="8"/>
        <rFont val="Times New Roman"/>
        <family val="1"/>
      </rPr>
      <t>(HK$/PC)</t>
    </r>
    <phoneticPr fontId="3" type="noConversion"/>
  </si>
  <si>
    <r>
      <t>现价</t>
    </r>
    <r>
      <rPr>
        <b/>
        <sz val="8"/>
        <color indexed="10"/>
        <rFont val="Times New Roman"/>
        <family val="1"/>
      </rPr>
      <t>(HK$/PC)</t>
    </r>
    <phoneticPr fontId="3" type="noConversion"/>
  </si>
  <si>
    <t>JACK JR XL OOB HANGER 96241398</t>
  </si>
  <si>
    <t>JACK JR XL 28U/30U/31U</t>
  </si>
  <si>
    <t>JACK JR XL OOB HANGER BELT-STRAP96241401</t>
  </si>
  <si>
    <t>挂钩新旧价对比---供应商/ 松林</t>
    <phoneticPr fontId="3" type="noConversion"/>
  </si>
  <si>
    <t>Item</t>
    <phoneticPr fontId="3" type="noConversion"/>
  </si>
  <si>
    <t>Project</t>
    <phoneticPr fontId="3" type="noConversion"/>
  </si>
  <si>
    <t>Usage</t>
    <phoneticPr fontId="3" type="noConversion"/>
  </si>
  <si>
    <t>Scale Qty</t>
    <phoneticPr fontId="3" type="noConversion"/>
  </si>
  <si>
    <t>Effective</t>
    <phoneticPr fontId="3" type="noConversion"/>
  </si>
  <si>
    <t xml:space="preserve">New price </t>
    <phoneticPr fontId="3" type="noConversion"/>
  </si>
  <si>
    <t>Current price</t>
    <phoneticPr fontId="3" type="noConversion"/>
  </si>
  <si>
    <t>Old price</t>
    <phoneticPr fontId="3" type="noConversion"/>
  </si>
  <si>
    <t>Price difference</t>
    <phoneticPr fontId="3" type="noConversion"/>
  </si>
  <si>
    <t>Percentage</t>
    <phoneticPr fontId="3" type="noConversion"/>
  </si>
  <si>
    <t>Rise Price/set</t>
    <phoneticPr fontId="3" type="noConversion"/>
  </si>
  <si>
    <t>Remark</t>
    <phoneticPr fontId="3" type="noConversion"/>
  </si>
  <si>
    <t>项目</t>
    <phoneticPr fontId="3" type="noConversion"/>
  </si>
  <si>
    <r>
      <t>用量</t>
    </r>
    <r>
      <rPr>
        <b/>
        <sz val="8"/>
        <rFont val="Times New Roman"/>
        <family val="1"/>
      </rPr>
      <t>/Set</t>
    </r>
    <phoneticPr fontId="3" type="noConversion"/>
  </si>
  <si>
    <t>生效日期</t>
    <phoneticPr fontId="3" type="noConversion"/>
  </si>
  <si>
    <r>
      <t>新价（</t>
    </r>
    <r>
      <rPr>
        <b/>
        <sz val="8"/>
        <rFont val="Arial"/>
        <family val="2"/>
      </rPr>
      <t>HK$/PC</t>
    </r>
    <r>
      <rPr>
        <b/>
        <sz val="8"/>
        <rFont val="宋体"/>
        <family val="3"/>
        <charset val="134"/>
      </rPr>
      <t>)</t>
    </r>
    <phoneticPr fontId="3" type="noConversion"/>
  </si>
  <si>
    <r>
      <t>现价</t>
    </r>
    <r>
      <rPr>
        <b/>
        <sz val="8"/>
        <rFont val="Times New Roman"/>
        <family val="1"/>
      </rPr>
      <t>(HK$/PC)</t>
    </r>
    <phoneticPr fontId="3" type="noConversion"/>
  </si>
  <si>
    <r>
      <t>旧价</t>
    </r>
    <r>
      <rPr>
        <b/>
        <sz val="8"/>
        <color indexed="8"/>
        <rFont val="Times New Roman"/>
        <family val="1"/>
      </rPr>
      <t>(HK$/PC)</t>
    </r>
    <phoneticPr fontId="3" type="noConversion"/>
  </si>
  <si>
    <r>
      <t>差</t>
    </r>
    <r>
      <rPr>
        <b/>
        <sz val="8"/>
        <rFont val="Times New Roman"/>
        <family val="1"/>
      </rPr>
      <t xml:space="preserve"> </t>
    </r>
    <r>
      <rPr>
        <b/>
        <sz val="8"/>
        <rFont val="宋体"/>
        <family val="3"/>
        <charset val="134"/>
      </rPr>
      <t>价</t>
    </r>
    <r>
      <rPr>
        <b/>
        <sz val="8"/>
        <rFont val="Times New Roman"/>
        <family val="1"/>
      </rPr>
      <t>(HK$)</t>
    </r>
    <phoneticPr fontId="3" type="noConversion"/>
  </si>
  <si>
    <r>
      <t>涨价比率</t>
    </r>
    <r>
      <rPr>
        <b/>
        <sz val="8"/>
        <rFont val="Arial"/>
        <family val="2"/>
      </rPr>
      <t>%/PC</t>
    </r>
    <phoneticPr fontId="3" type="noConversion"/>
  </si>
  <si>
    <r>
      <t>涨价</t>
    </r>
    <r>
      <rPr>
        <b/>
        <sz val="8"/>
        <rFont val="Arial"/>
        <family val="2"/>
      </rPr>
      <t>(HK$)/Set</t>
    </r>
    <phoneticPr fontId="3" type="noConversion"/>
  </si>
  <si>
    <t>备注</t>
    <phoneticPr fontId="3" type="noConversion"/>
  </si>
  <si>
    <t>PRD0371P010</t>
    <phoneticPr fontId="3" type="noConversion"/>
  </si>
  <si>
    <t>Hanger strap 95798421</t>
    <phoneticPr fontId="3" type="noConversion"/>
  </si>
  <si>
    <t>Jack Olympus 12U</t>
    <phoneticPr fontId="3" type="noConversion"/>
  </si>
  <si>
    <t>HKD</t>
    <phoneticPr fontId="3" type="noConversion"/>
  </si>
  <si>
    <t>PC</t>
    <phoneticPr fontId="3" type="noConversion"/>
  </si>
  <si>
    <t>PRD0373P010</t>
    <phoneticPr fontId="3" type="noConversion"/>
  </si>
  <si>
    <t>Hanger 95798419</t>
    <phoneticPr fontId="3" type="noConversion"/>
  </si>
  <si>
    <t>Bella 4E</t>
    <phoneticPr fontId="3" type="noConversion"/>
  </si>
  <si>
    <t>PPD0199P010</t>
    <phoneticPr fontId="3" type="noConversion"/>
  </si>
  <si>
    <t>ALVATRON FLOWWRAP 24CT POLYBAG 92368070</t>
  </si>
  <si>
    <t>Item</t>
    <phoneticPr fontId="3" type="noConversion"/>
  </si>
  <si>
    <t>Project</t>
    <phoneticPr fontId="3" type="noConversion"/>
  </si>
  <si>
    <t>Usage</t>
    <phoneticPr fontId="3" type="noConversion"/>
  </si>
  <si>
    <t>Effective</t>
    <phoneticPr fontId="3" type="noConversion"/>
  </si>
  <si>
    <t>Price difference</t>
    <phoneticPr fontId="3" type="noConversion"/>
  </si>
  <si>
    <t>Percentage</t>
    <phoneticPr fontId="3" type="noConversion"/>
  </si>
  <si>
    <t>Rise Price/set</t>
    <phoneticPr fontId="3" type="noConversion"/>
  </si>
  <si>
    <t>Remark</t>
    <phoneticPr fontId="3" type="noConversion"/>
  </si>
  <si>
    <t>项目</t>
    <phoneticPr fontId="3" type="noConversion"/>
  </si>
  <si>
    <r>
      <t>用量</t>
    </r>
    <r>
      <rPr>
        <b/>
        <sz val="8"/>
        <rFont val="Times New Roman"/>
        <family val="1"/>
      </rPr>
      <t>/Set</t>
    </r>
    <phoneticPr fontId="3" type="noConversion"/>
  </si>
  <si>
    <t>生效日期</t>
    <phoneticPr fontId="3" type="noConversion"/>
  </si>
  <si>
    <r>
      <t>差</t>
    </r>
    <r>
      <rPr>
        <b/>
        <sz val="8"/>
        <rFont val="Times New Roman"/>
        <family val="1"/>
      </rPr>
      <t xml:space="preserve"> </t>
    </r>
    <r>
      <rPr>
        <b/>
        <sz val="8"/>
        <rFont val="宋体"/>
        <family val="3"/>
        <charset val="134"/>
      </rPr>
      <t>价</t>
    </r>
    <r>
      <rPr>
        <b/>
        <sz val="8"/>
        <rFont val="Times New Roman"/>
        <family val="1"/>
      </rPr>
      <t>(HK$)</t>
    </r>
    <phoneticPr fontId="3" type="noConversion"/>
  </si>
  <si>
    <r>
      <t>涨价比率</t>
    </r>
    <r>
      <rPr>
        <b/>
        <sz val="8"/>
        <rFont val="Arial"/>
        <family val="2"/>
      </rPr>
      <t>%/PC</t>
    </r>
    <phoneticPr fontId="3" type="noConversion"/>
  </si>
  <si>
    <r>
      <t>涨价</t>
    </r>
    <r>
      <rPr>
        <b/>
        <sz val="8"/>
        <rFont val="Arial"/>
        <family val="2"/>
      </rPr>
      <t>(HK$)/Set</t>
    </r>
    <phoneticPr fontId="3" type="noConversion"/>
  </si>
  <si>
    <t>备注</t>
    <phoneticPr fontId="3" type="noConversion"/>
  </si>
  <si>
    <t>RMB</t>
    <phoneticPr fontId="3" type="noConversion"/>
  </si>
  <si>
    <t>PC</t>
    <phoneticPr fontId="3" type="noConversion"/>
  </si>
  <si>
    <t>PSD4747P0101</t>
  </si>
  <si>
    <t>JACK JR XL OOB INSERT CARD 1 96241411</t>
  </si>
  <si>
    <t>2013.03.19</t>
  </si>
  <si>
    <t>PSD4748P0101</t>
  </si>
  <si>
    <t>JACK JR XL OOB INSERT CARD 2 96241409</t>
  </si>
  <si>
    <t>PSD4749P0101</t>
  </si>
  <si>
    <t>JACK JR XL OOB INSERT CARD 3 96351113</t>
  </si>
  <si>
    <t>Current price</t>
    <phoneticPr fontId="3" type="noConversion"/>
  </si>
  <si>
    <t>Jack Junior 61E</t>
    <phoneticPr fontId="3" type="noConversion"/>
  </si>
  <si>
    <t>HKD</t>
    <phoneticPr fontId="3" type="noConversion"/>
  </si>
  <si>
    <t>Jack Junior 60E</t>
    <phoneticPr fontId="3" type="noConversion"/>
  </si>
  <si>
    <t>Jack Junior 60E/61E</t>
    <phoneticPr fontId="3" type="noConversion"/>
  </si>
  <si>
    <t>PBD1097P0101</t>
  </si>
  <si>
    <t>JACK JR XL REFILL NA 6X16CT CTN 96210032</t>
  </si>
  <si>
    <t>PBD1098P0101</t>
  </si>
  <si>
    <t>JACK JR XL REFILL NA 6X19CT CTN 96210034</t>
  </si>
  <si>
    <t>PBD1099P0101</t>
  </si>
  <si>
    <t>JACK JR XL RF PRO NA 6X19CT CTN 96210035</t>
  </si>
  <si>
    <t>PBD1102P0101</t>
  </si>
  <si>
    <t>JACK JR ARMSTRONG NA CARTON 96242946</t>
  </si>
  <si>
    <t>PBD1113P0101</t>
  </si>
  <si>
    <t>JACK JR XL OOB 6CT XN CARTON 96147329</t>
  </si>
  <si>
    <t>PBD1115P0101</t>
  </si>
  <si>
    <t>XL ITB SK 6CT XN CARTON 96285381</t>
  </si>
  <si>
    <t>PBD1116P0101</t>
  </si>
  <si>
    <t>JACK JR XL PRO OOB 6CT XN CARTON96210027</t>
  </si>
  <si>
    <t>PBD1123P0101</t>
  </si>
  <si>
    <t>BIONIC NE CARTON W/NECKHANGER 96148791</t>
  </si>
  <si>
    <t>PBD1125P0101</t>
  </si>
  <si>
    <t>RED OLY WE 6CT CTN W/NECKHANGER96227191</t>
  </si>
  <si>
    <t>PBD1158P0101</t>
  </si>
  <si>
    <t>OLYMPUS ARMSTRONG NA CARTON 96251972</t>
  </si>
  <si>
    <r>
      <t xml:space="preserve">Taiwan  36CT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20T</t>
    </r>
    <r>
      <rPr>
        <sz val="8"/>
        <rFont val="宋体"/>
        <family val="3"/>
        <charset val="134"/>
      </rPr>
      <t>）</t>
    </r>
    <phoneticPr fontId="3" type="noConversion"/>
  </si>
  <si>
    <t>Olympus ClubHouse US 16ct(4U/48U/47N)</t>
    <phoneticPr fontId="3" type="noConversion"/>
  </si>
  <si>
    <t>Olympus CPG Impl.3ct(13U)</t>
    <phoneticPr fontId="3" type="noConversion"/>
  </si>
  <si>
    <r>
      <t xml:space="preserve">Jack Olympus WE 8ct-BC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97E/100E</t>
    </r>
    <r>
      <rPr>
        <sz val="8"/>
        <rFont val="宋体"/>
        <family val="3"/>
        <charset val="134"/>
      </rPr>
      <t>）</t>
    </r>
    <phoneticPr fontId="3" type="noConversion"/>
  </si>
  <si>
    <t>Bionic CA 9ct(25N)</t>
    <phoneticPr fontId="3" type="noConversion"/>
  </si>
  <si>
    <t>Jack Bionic US 10ct(27U)</t>
    <phoneticPr fontId="3" type="noConversion"/>
  </si>
  <si>
    <t>Jack Bionic CA 10ct(28N)</t>
    <phoneticPr fontId="3" type="noConversion"/>
  </si>
  <si>
    <t>Black Jack Olympus US 10ct(29U)</t>
    <phoneticPr fontId="3" type="noConversion"/>
  </si>
  <si>
    <t>Black Olympus US 9ct(30U)</t>
    <phoneticPr fontId="3" type="noConversion"/>
  </si>
  <si>
    <t>Black Jack Galvastator US 3x12ct(23U)</t>
    <phoneticPr fontId="3" type="noConversion"/>
  </si>
  <si>
    <t>Jack Galvastator US 3x12ct(25U)</t>
    <phoneticPr fontId="3" type="noConversion"/>
  </si>
  <si>
    <t>Jack Galvastator CA 3x12ct(26N)</t>
    <phoneticPr fontId="3" type="noConversion"/>
  </si>
  <si>
    <t>Olympus Lucy US 9ct(45U)</t>
    <phoneticPr fontId="3" type="noConversion"/>
  </si>
  <si>
    <t>Bionic Clubhouse CA(47N)</t>
    <phoneticPr fontId="3" type="noConversion"/>
  </si>
  <si>
    <t>Bionic 31E</t>
    <phoneticPr fontId="3" type="noConversion"/>
  </si>
  <si>
    <t>Bionic Clubhouse US(48U)</t>
    <phoneticPr fontId="3" type="noConversion"/>
  </si>
  <si>
    <t>Olympus Sally 49U</t>
    <phoneticPr fontId="3" type="noConversion"/>
  </si>
  <si>
    <t>Jack Olympus sally 50U</t>
    <phoneticPr fontId="3" type="noConversion"/>
  </si>
  <si>
    <t>Jack Galvastator(31N)</t>
    <phoneticPr fontId="3" type="noConversion"/>
  </si>
  <si>
    <t>Jack Galvastator Sally 32U</t>
    <phoneticPr fontId="3" type="noConversion"/>
  </si>
  <si>
    <t>Jack Olympic Bonus 52U</t>
    <phoneticPr fontId="3" type="noConversion"/>
  </si>
  <si>
    <t>OLYS HAMMERHEAD 58U</t>
    <phoneticPr fontId="3" type="noConversion"/>
  </si>
  <si>
    <t>Jack Galvastator 36U</t>
    <phoneticPr fontId="3" type="noConversion"/>
  </si>
  <si>
    <t>Jack Galvastator 37N</t>
    <phoneticPr fontId="3" type="noConversion"/>
  </si>
  <si>
    <t>中厚</t>
    <phoneticPr fontId="3" type="noConversion"/>
  </si>
  <si>
    <t>HSX024700000GP</t>
  </si>
  <si>
    <t>HSX024800000GP</t>
  </si>
  <si>
    <t>SILVER K260 L120MXW3CM(CROWN FOIL 651)</t>
    <phoneticPr fontId="3" type="noConversion"/>
  </si>
  <si>
    <t>RL</t>
  </si>
  <si>
    <t>中厚</t>
  </si>
  <si>
    <t>BLUE P2646 L120MXW3CM(PANTONE 2925C)</t>
    <phoneticPr fontId="3" type="noConversion"/>
  </si>
  <si>
    <t>PCD9716P0101</t>
  </si>
  <si>
    <t>PCD9717P0101</t>
  </si>
  <si>
    <t>PCD9718P0101</t>
  </si>
  <si>
    <t>PCD9719P0101</t>
  </si>
  <si>
    <t>PCD9734P0101</t>
  </si>
  <si>
    <t>PCD9735P0101</t>
  </si>
  <si>
    <t>PCD9736P0101</t>
  </si>
  <si>
    <t>JACK JR ARMSTRONG NA OUTERCASE 96152669</t>
  </si>
  <si>
    <t>Galvatron 24U</t>
    <phoneticPr fontId="3" type="noConversion"/>
  </si>
  <si>
    <t>Jack Junior 28U\30U/31U</t>
    <phoneticPr fontId="3" type="noConversion"/>
  </si>
  <si>
    <t>PLD7214P0101</t>
    <phoneticPr fontId="3" type="noConversion"/>
  </si>
  <si>
    <r>
      <t>含1</t>
    </r>
    <r>
      <rPr>
        <sz val="12"/>
        <rFont val="宋体"/>
        <family val="3"/>
        <charset val="134"/>
      </rPr>
      <t>7%VAT</t>
    </r>
    <phoneticPr fontId="3" type="noConversion"/>
  </si>
  <si>
    <t>PCD9756P0101</t>
  </si>
  <si>
    <t>PCD9757P0101</t>
  </si>
  <si>
    <t>PCD9758P0101</t>
  </si>
  <si>
    <t>PCD9775P0101</t>
  </si>
  <si>
    <t>BIONIC NE OUTERCASE IPMS 94528654</t>
  </si>
  <si>
    <t>PCD9776P0101</t>
  </si>
  <si>
    <t>PCD9831P0101</t>
  </si>
  <si>
    <t>GALVASTATOR 80CT OUTERCASE 96383497</t>
  </si>
  <si>
    <t>PCD9842P0101</t>
  </si>
  <si>
    <t>PCD9843P0101</t>
  </si>
  <si>
    <t>PSD4761P0101</t>
  </si>
  <si>
    <r>
      <t>纸箱新旧价对比</t>
    </r>
    <r>
      <rPr>
        <b/>
        <sz val="11"/>
        <rFont val="Times New Roman"/>
        <family val="1"/>
      </rPr>
      <t>---</t>
    </r>
    <r>
      <rPr>
        <b/>
        <sz val="11"/>
        <rFont val="宋体"/>
        <family val="3"/>
        <charset val="134"/>
      </rPr>
      <t>供应商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有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余</t>
    </r>
    <phoneticPr fontId="3" type="noConversion"/>
  </si>
  <si>
    <r>
      <t>现价</t>
    </r>
    <r>
      <rPr>
        <b/>
        <sz val="8"/>
        <rFont val="Times New Roman"/>
        <family val="1"/>
      </rPr>
      <t>(HK$/PC)</t>
    </r>
    <phoneticPr fontId="3" type="noConversion"/>
  </si>
  <si>
    <r>
      <t xml:space="preserve">Business 12CT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36J</t>
    </r>
    <r>
      <rPr>
        <sz val="8"/>
        <rFont val="宋体"/>
        <family val="3"/>
        <charset val="134"/>
      </rPr>
      <t>）</t>
    </r>
    <phoneticPr fontId="3" type="noConversion"/>
  </si>
  <si>
    <r>
      <t xml:space="preserve">Business 12CT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20J</t>
    </r>
    <r>
      <rPr>
        <sz val="8"/>
        <rFont val="宋体"/>
        <family val="3"/>
        <charset val="134"/>
      </rPr>
      <t>）</t>
    </r>
    <phoneticPr fontId="3" type="noConversion"/>
  </si>
  <si>
    <t>PSD0361P010</t>
    <phoneticPr fontId="3" type="noConversion"/>
  </si>
  <si>
    <t>PCD7807P010</t>
    <phoneticPr fontId="3" type="noConversion"/>
  </si>
  <si>
    <r>
      <t xml:space="preserve">Olympus </t>
    </r>
    <r>
      <rPr>
        <sz val="8"/>
        <rFont val="宋体"/>
        <family val="3"/>
        <charset val="134"/>
      </rPr>
      <t>共用</t>
    </r>
    <phoneticPr fontId="3" type="noConversion"/>
  </si>
  <si>
    <r>
      <t>Falconstein 460CT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38C</t>
    </r>
    <r>
      <rPr>
        <sz val="8"/>
        <rFont val="宋体"/>
        <family val="3"/>
        <charset val="134"/>
      </rPr>
      <t>）</t>
    </r>
    <phoneticPr fontId="3" type="noConversion"/>
  </si>
  <si>
    <r>
      <t>Falconstein 195CT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 xml:space="preserve">37C </t>
    </r>
    <r>
      <rPr>
        <sz val="8"/>
        <rFont val="宋体"/>
        <family val="3"/>
        <charset val="134"/>
      </rPr>
      <t>）</t>
    </r>
    <r>
      <rPr>
        <sz val="8"/>
        <rFont val="Arial"/>
        <family val="2"/>
      </rPr>
      <t xml:space="preserve"> </t>
    </r>
    <phoneticPr fontId="3" type="noConversion"/>
  </si>
  <si>
    <r>
      <t>Falconstein 240CT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39C</t>
    </r>
    <r>
      <rPr>
        <sz val="8"/>
        <rFont val="宋体"/>
        <family val="3"/>
        <charset val="134"/>
      </rPr>
      <t>）</t>
    </r>
    <phoneticPr fontId="3" type="noConversion"/>
  </si>
  <si>
    <r>
      <t xml:space="preserve">Falconstein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37C</t>
    </r>
    <r>
      <rPr>
        <sz val="8"/>
        <rFont val="宋体"/>
        <family val="3"/>
        <charset val="134"/>
      </rPr>
      <t>）</t>
    </r>
    <phoneticPr fontId="3" type="noConversion"/>
  </si>
  <si>
    <t>Jack Olympus US 10ct Outercase 99443418</t>
    <phoneticPr fontId="3" type="noConversion"/>
  </si>
  <si>
    <t>Jack Olympus US 10ct(12U/43U/44N)</t>
    <phoneticPr fontId="3" type="noConversion"/>
  </si>
  <si>
    <t>Jack Megastator 4U</t>
    <phoneticPr fontId="3" type="noConversion"/>
  </si>
  <si>
    <t>PCD8321P0102</t>
    <phoneticPr fontId="3" type="noConversion"/>
  </si>
  <si>
    <r>
      <t>Jack Falconstein 42CT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40C</t>
    </r>
    <r>
      <rPr>
        <sz val="8"/>
        <rFont val="宋体"/>
        <family val="3"/>
        <charset val="134"/>
      </rPr>
      <t>）</t>
    </r>
    <phoneticPr fontId="3" type="noConversion"/>
  </si>
  <si>
    <t>Jack Falconstein Inset card</t>
    <phoneticPr fontId="3" type="noConversion"/>
  </si>
  <si>
    <t>Beaty care</t>
    <phoneticPr fontId="3" type="noConversion"/>
  </si>
  <si>
    <t>PSD4271P0101</t>
    <phoneticPr fontId="3" type="noConversion"/>
  </si>
  <si>
    <t>PCD8394P0101</t>
    <phoneticPr fontId="3" type="noConversion"/>
  </si>
  <si>
    <t>PCD8511P0101</t>
    <phoneticPr fontId="3" type="noConversion"/>
  </si>
  <si>
    <r>
      <t xml:space="preserve">Jack XXL duster WE 9ct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99E/98E</t>
    </r>
    <r>
      <rPr>
        <sz val="8"/>
        <rFont val="宋体"/>
        <family val="3"/>
        <charset val="134"/>
      </rPr>
      <t>）</t>
    </r>
    <phoneticPr fontId="3" type="noConversion"/>
  </si>
  <si>
    <t>PCD8440P0101</t>
    <phoneticPr fontId="3" type="noConversion"/>
  </si>
  <si>
    <t>Galvatron (18U)</t>
    <phoneticPr fontId="3" type="noConversion"/>
  </si>
  <si>
    <t>PSD4232P0101</t>
    <phoneticPr fontId="3" type="noConversion"/>
  </si>
  <si>
    <t>PSD4233P0101</t>
    <phoneticPr fontId="3" type="noConversion"/>
  </si>
  <si>
    <t>INSERT CARD2</t>
    <phoneticPr fontId="3" type="noConversion"/>
  </si>
  <si>
    <t>PCD8574P0101</t>
    <phoneticPr fontId="3" type="noConversion"/>
  </si>
  <si>
    <t>Galvastator (20U)</t>
    <phoneticPr fontId="3" type="noConversion"/>
  </si>
  <si>
    <t>PSD4305P0101</t>
    <phoneticPr fontId="3" type="noConversion"/>
  </si>
  <si>
    <t>PSD4306P0101</t>
    <phoneticPr fontId="3" type="noConversion"/>
  </si>
  <si>
    <t>Bionic US 6ct(23U)</t>
    <phoneticPr fontId="3" type="noConversion"/>
  </si>
  <si>
    <t>Bionic US 9ct(24U)</t>
    <phoneticPr fontId="3" type="noConversion"/>
  </si>
  <si>
    <t>Bionic Google CA 9ct(26N)</t>
    <phoneticPr fontId="3" type="noConversion"/>
  </si>
  <si>
    <t>PCD8920P0101</t>
    <phoneticPr fontId="3" type="noConversion"/>
  </si>
  <si>
    <t>PCD8946P0101</t>
    <phoneticPr fontId="3" type="noConversion"/>
  </si>
  <si>
    <r>
      <t>Jack Galvastator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23/25/26</t>
    </r>
    <r>
      <rPr>
        <sz val="8"/>
        <rFont val="宋体"/>
        <family val="3"/>
        <charset val="134"/>
      </rPr>
      <t>）</t>
    </r>
    <phoneticPr fontId="3" type="noConversion"/>
  </si>
  <si>
    <t>Olympic US 6ct(40U)</t>
    <phoneticPr fontId="3" type="noConversion"/>
  </si>
  <si>
    <t>Olympic US 9CT(41U)</t>
    <phoneticPr fontId="3" type="noConversion"/>
  </si>
  <si>
    <t>LYMPICS CA 9CT (42N)</t>
    <phoneticPr fontId="3" type="noConversion"/>
  </si>
  <si>
    <t>JACK OLYMPICS US 10CT(43U)</t>
    <phoneticPr fontId="3" type="noConversion"/>
  </si>
  <si>
    <t>JACK OLYMPICS CA 10CT(44N)</t>
    <phoneticPr fontId="3" type="noConversion"/>
  </si>
  <si>
    <t>JACK GALVASTATOR OLYMPICS US 3*12CT OUT</t>
    <phoneticPr fontId="3" type="noConversion"/>
  </si>
  <si>
    <t>JACK GALVASTATOR(30U)</t>
    <phoneticPr fontId="3" type="noConversion"/>
  </si>
  <si>
    <t>Olympus Bonus 51U</t>
    <phoneticPr fontId="3" type="noConversion"/>
  </si>
  <si>
    <t>Jack Galvastator  Bonus  33U</t>
    <phoneticPr fontId="3" type="noConversion"/>
  </si>
  <si>
    <t>Olympic back to school 54U</t>
    <phoneticPr fontId="3" type="noConversion"/>
  </si>
  <si>
    <t>Jack  Olympic back to school 54U</t>
    <phoneticPr fontId="3" type="noConversion"/>
  </si>
  <si>
    <t>Jack Galvastator  Back to school 34U</t>
    <phoneticPr fontId="3" type="noConversion"/>
  </si>
  <si>
    <t>Bionic Maxi SK 25E</t>
    <phoneticPr fontId="3" type="noConversion"/>
  </si>
  <si>
    <t>PCD9540P0101</t>
    <phoneticPr fontId="3" type="noConversion"/>
  </si>
  <si>
    <t>Supersonic 26E</t>
    <phoneticPr fontId="3" type="noConversion"/>
  </si>
  <si>
    <t>Jack Olympus 57U</t>
    <phoneticPr fontId="3" type="noConversion"/>
  </si>
  <si>
    <t>Supersonic 25E</t>
    <phoneticPr fontId="3" type="noConversion"/>
  </si>
  <si>
    <t>Galvastator 20U/20E</t>
    <phoneticPr fontId="3" type="noConversion"/>
  </si>
  <si>
    <t>Galvatron18U/18E</t>
    <phoneticPr fontId="3" type="noConversion"/>
  </si>
  <si>
    <t>OLYS HAMMERHEAD 9CT OUTER 94515343</t>
    <phoneticPr fontId="3" type="noConversion"/>
  </si>
  <si>
    <t>Galvatron22U</t>
    <phoneticPr fontId="3" type="noConversion"/>
  </si>
  <si>
    <t>Jack Galvastator 36U/37N/39U</t>
    <phoneticPr fontId="3" type="noConversion"/>
  </si>
  <si>
    <t>BUSINESS IMPL-S-A INNER BOX(NEW LOGO)</t>
    <phoneticPr fontId="3" type="noConversion"/>
  </si>
  <si>
    <t>JACK JR XL HEAD STICKER 96357752</t>
  </si>
  <si>
    <t>Item</t>
    <phoneticPr fontId="3" type="noConversion"/>
  </si>
  <si>
    <t>Project</t>
    <phoneticPr fontId="3" type="noConversion"/>
  </si>
  <si>
    <t>Usage</t>
    <phoneticPr fontId="3" type="noConversion"/>
  </si>
  <si>
    <r>
      <t xml:space="preserve">8/1 </t>
    </r>
    <r>
      <rPr>
        <b/>
        <sz val="8"/>
        <rFont val="宋体"/>
        <family val="3"/>
        <charset val="134"/>
      </rPr>
      <t>开始涨价</t>
    </r>
    <phoneticPr fontId="3" type="noConversion"/>
  </si>
  <si>
    <t>Effective</t>
    <phoneticPr fontId="3" type="noConversion"/>
  </si>
  <si>
    <t>Scale Qty</t>
    <phoneticPr fontId="3" type="noConversion"/>
  </si>
  <si>
    <t xml:space="preserve">New price </t>
    <phoneticPr fontId="3" type="noConversion"/>
  </si>
  <si>
    <t>Current price</t>
    <phoneticPr fontId="3" type="noConversion"/>
  </si>
  <si>
    <t>Price difference</t>
    <phoneticPr fontId="3" type="noConversion"/>
  </si>
  <si>
    <t>Percentage</t>
    <phoneticPr fontId="3" type="noConversion"/>
  </si>
  <si>
    <t>Rise Price/set</t>
    <phoneticPr fontId="3" type="noConversion"/>
  </si>
  <si>
    <t>Remark</t>
    <phoneticPr fontId="3" type="noConversion"/>
  </si>
  <si>
    <t>项目</t>
    <phoneticPr fontId="3" type="noConversion"/>
  </si>
  <si>
    <r>
      <t>用量</t>
    </r>
    <r>
      <rPr>
        <b/>
        <sz val="8"/>
        <rFont val="Times New Roman"/>
        <family val="1"/>
      </rPr>
      <t>/Set</t>
    </r>
    <phoneticPr fontId="3" type="noConversion"/>
  </si>
  <si>
    <r>
      <t>新价</t>
    </r>
    <r>
      <rPr>
        <b/>
        <sz val="8"/>
        <rFont val="Times New Roman"/>
        <family val="1"/>
      </rPr>
      <t>(HK$/PC)</t>
    </r>
    <phoneticPr fontId="3" type="noConversion"/>
  </si>
  <si>
    <t>生效日期</t>
    <phoneticPr fontId="3" type="noConversion"/>
  </si>
  <si>
    <r>
      <t>新价</t>
    </r>
    <r>
      <rPr>
        <b/>
        <sz val="8"/>
        <color indexed="10"/>
        <rFont val="Times New Roman"/>
        <family val="1"/>
      </rPr>
      <t>(HK$/PC)</t>
    </r>
    <phoneticPr fontId="3" type="noConversion"/>
  </si>
  <si>
    <r>
      <t>现价</t>
    </r>
    <r>
      <rPr>
        <b/>
        <sz val="8"/>
        <rFont val="Times New Roman"/>
        <family val="1"/>
      </rPr>
      <t>(HK$/PC)</t>
    </r>
    <phoneticPr fontId="3" type="noConversion"/>
  </si>
  <si>
    <r>
      <t>差</t>
    </r>
    <r>
      <rPr>
        <b/>
        <sz val="8"/>
        <rFont val="Times New Roman"/>
        <family val="1"/>
      </rPr>
      <t xml:space="preserve"> </t>
    </r>
    <r>
      <rPr>
        <b/>
        <sz val="8"/>
        <rFont val="宋体"/>
        <family val="3"/>
        <charset val="134"/>
      </rPr>
      <t>价</t>
    </r>
    <r>
      <rPr>
        <b/>
        <sz val="8"/>
        <rFont val="Times New Roman"/>
        <family val="1"/>
      </rPr>
      <t>(HK$)</t>
    </r>
    <phoneticPr fontId="3" type="noConversion"/>
  </si>
  <si>
    <r>
      <t>涨价比率</t>
    </r>
    <r>
      <rPr>
        <b/>
        <sz val="8"/>
        <rFont val="Arial"/>
        <family val="2"/>
      </rPr>
      <t>%/PC</t>
    </r>
    <phoneticPr fontId="3" type="noConversion"/>
  </si>
  <si>
    <r>
      <t>涨价</t>
    </r>
    <r>
      <rPr>
        <b/>
        <sz val="8"/>
        <rFont val="Arial"/>
        <family val="2"/>
      </rPr>
      <t>(HK$)/Set</t>
    </r>
    <phoneticPr fontId="3" type="noConversion"/>
  </si>
  <si>
    <t>备注</t>
    <phoneticPr fontId="3" type="noConversion"/>
  </si>
  <si>
    <r>
      <t>Olympus&amp;Jack Olympus</t>
    </r>
    <r>
      <rPr>
        <sz val="8"/>
        <rFont val="宋体"/>
        <family val="3"/>
        <charset val="134"/>
      </rPr>
      <t>共用</t>
    </r>
    <phoneticPr fontId="3" type="noConversion"/>
  </si>
  <si>
    <t>RMB</t>
    <phoneticPr fontId="3" type="noConversion"/>
  </si>
  <si>
    <t>PC</t>
    <phoneticPr fontId="3" type="noConversion"/>
  </si>
  <si>
    <t>Jack Olympus US 10ct(12U/43U)</t>
    <phoneticPr fontId="3" type="noConversion"/>
  </si>
  <si>
    <t>Jack Megastator US 12ct(4U/30U/31N)</t>
    <phoneticPr fontId="3" type="noConversion"/>
  </si>
  <si>
    <t>Jack Megastator US 12ct(4U)</t>
    <phoneticPr fontId="3" type="noConversion"/>
  </si>
  <si>
    <r>
      <t xml:space="preserve">Jack Olympus WE 8ct-BC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97E</t>
    </r>
    <r>
      <rPr>
        <sz val="8"/>
        <rFont val="宋体"/>
        <family val="3"/>
        <charset val="134"/>
      </rPr>
      <t>）</t>
    </r>
    <phoneticPr fontId="3" type="noConversion"/>
  </si>
  <si>
    <r>
      <t xml:space="preserve">Jack XXL duster WE 9ct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98E</t>
    </r>
    <r>
      <rPr>
        <sz val="8"/>
        <rFont val="宋体"/>
        <family val="3"/>
        <charset val="134"/>
      </rPr>
      <t>）</t>
    </r>
    <phoneticPr fontId="3" type="noConversion"/>
  </si>
  <si>
    <r>
      <t xml:space="preserve">Jack XXL duster WE 9ct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99E</t>
    </r>
    <r>
      <rPr>
        <sz val="8"/>
        <rFont val="宋体"/>
        <family val="3"/>
        <charset val="134"/>
      </rPr>
      <t>）</t>
    </r>
    <phoneticPr fontId="3" type="noConversion"/>
  </si>
  <si>
    <r>
      <t xml:space="preserve">Jack Olympus WE 8ct-BC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100E</t>
    </r>
    <r>
      <rPr>
        <sz val="8"/>
        <rFont val="宋体"/>
        <family val="3"/>
        <charset val="134"/>
      </rPr>
      <t>）</t>
    </r>
    <phoneticPr fontId="3" type="noConversion"/>
  </si>
  <si>
    <r>
      <t xml:space="preserve">Jack Megastator CA 12ct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6N/31N</t>
    </r>
    <r>
      <rPr>
        <sz val="8"/>
        <rFont val="宋体"/>
        <family val="3"/>
        <charset val="134"/>
      </rPr>
      <t>）</t>
    </r>
    <r>
      <rPr>
        <sz val="8"/>
        <rFont val="Arial"/>
        <family val="2"/>
      </rPr>
      <t xml:space="preserve">  </t>
    </r>
    <phoneticPr fontId="3" type="noConversion"/>
  </si>
  <si>
    <t>Jack Olympus CA 10ct(16N/44N)</t>
    <phoneticPr fontId="3" type="noConversion"/>
  </si>
  <si>
    <r>
      <t xml:space="preserve">Red Jack Megastator US 12ct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5U/30U</t>
    </r>
    <r>
      <rPr>
        <sz val="8"/>
        <rFont val="宋体"/>
        <family val="3"/>
        <charset val="134"/>
      </rPr>
      <t>）</t>
    </r>
    <phoneticPr fontId="3" type="noConversion"/>
  </si>
  <si>
    <t>Jack Benetton Red US 10ct(15U/43U)</t>
    <phoneticPr fontId="3" type="noConversion"/>
  </si>
  <si>
    <t>PLD6522P0101</t>
    <phoneticPr fontId="3" type="noConversion"/>
  </si>
  <si>
    <t>PLD6523P0101</t>
    <phoneticPr fontId="3" type="noConversion"/>
  </si>
  <si>
    <t>MAXI WE 6CT SK INNER CARD 92326947</t>
  </si>
  <si>
    <t>BIONIC MAXI SK 6CT OUTER 99832308</t>
  </si>
  <si>
    <t>PBD0852P0101</t>
  </si>
  <si>
    <t>VADER/BLK JACK OLYMPUS US CTN 99897866</t>
  </si>
  <si>
    <t>PBD0853P0101</t>
  </si>
  <si>
    <t>VADER/BLK OLYMPUS US CARTON 95768015</t>
  </si>
  <si>
    <t>PDD2804P0101</t>
  </si>
  <si>
    <t>VADER/BLK JACK GALVASTATOR BACKCARD US</t>
  </si>
  <si>
    <t>PDD2805P0101</t>
  </si>
  <si>
    <t>VADER/BLK JACK GALVASTATOR BANNER US</t>
  </si>
  <si>
    <t>PDD2806P0101</t>
  </si>
  <si>
    <t>JACK GALVASTATOR US 3CT BACKCARD99927463</t>
  </si>
  <si>
    <t>PDD2807P0101</t>
  </si>
  <si>
    <t>JACK GALVASTATOR CA 3CT BACKCARD99927450</t>
  </si>
  <si>
    <t>PDD2808P0101</t>
  </si>
  <si>
    <t>JACK GALVASTATOR US 3CT BANNER 99820437</t>
  </si>
  <si>
    <t>PDD2809P0101</t>
  </si>
  <si>
    <t>JACK GALVASTATOR CA 3CT BANNER 99406061</t>
  </si>
  <si>
    <t>PCD8915P0101</t>
  </si>
  <si>
    <t>BIONIC US 6CT OUTERCASE 99857281</t>
  </si>
  <si>
    <t>PCD8916P0101</t>
  </si>
  <si>
    <t>BIONIC US 9CT OUTERCASE 99855330</t>
  </si>
  <si>
    <t>PCD8917P0101</t>
  </si>
  <si>
    <t>BIONIC CA 9CT OUTERCASE 99855335</t>
  </si>
  <si>
    <t>PCD8918P0101</t>
  </si>
  <si>
    <t>BIONIC GOOGLE CA 9CT OUTERCASE 99898833</t>
  </si>
  <si>
    <t>PCD8919P0101</t>
  </si>
  <si>
    <t>JACK BIONIC US 10CT OUTERCASE 9985349</t>
  </si>
  <si>
    <t>JACK BIONIC CA 10CT OUTERCASE 99855354</t>
  </si>
  <si>
    <t>JACK GALVASTATOR US 3*12CT OUTER99877817</t>
  </si>
  <si>
    <t>PCD8952P0101</t>
  </si>
  <si>
    <t>VADER/BLK JACK GALVASTATOR US  OUTTER</t>
  </si>
  <si>
    <t>PCD8953P0101</t>
  </si>
  <si>
    <t>VAVER/BLK JACK OLYMPUS US 10CT OUTER</t>
  </si>
  <si>
    <t>PCD8954P0101</t>
  </si>
  <si>
    <t>VADER/BLK OLYMPUS US OUTER 99915966</t>
  </si>
  <si>
    <t>PCD8977P0101</t>
  </si>
  <si>
    <t>JACK GALVASTATOR CA 3X12CT OUTER99930167</t>
  </si>
  <si>
    <t>PSD4222P0101</t>
  </si>
  <si>
    <t>PBD0944P0101</t>
  </si>
  <si>
    <t>1IONIC CLUBHOUSE CA 16CT CARTON 99842017</t>
  </si>
  <si>
    <t>PBD0945P0101</t>
  </si>
  <si>
    <t>XL HEAVY DUTY REFILL 6x16CT CTN 92163149</t>
  </si>
  <si>
    <t>PBD0949P0101</t>
  </si>
  <si>
    <t>BIONIC NE 6ct CNT W/NECKHANGER IPS 921</t>
  </si>
  <si>
    <t>PBD0950P0101</t>
  </si>
  <si>
    <t>JACK BIONIC NE CARTON92160378</t>
  </si>
  <si>
    <t>PBD0951P0101</t>
  </si>
  <si>
    <t>BIONIC REMOVE NEW US 16CTCARTON 92158285</t>
  </si>
  <si>
    <t>PBD0952P0101</t>
  </si>
  <si>
    <t>XL HEAVY DUTY SK NA 6CT CARTON 92105788</t>
  </si>
  <si>
    <t>PBD0955P0101</t>
  </si>
  <si>
    <t>OLYMPUS SALLY US 9CT CARTON 92145274</t>
  </si>
  <si>
    <t>PBD0956P0101</t>
  </si>
  <si>
    <t>JACK OLYMPUS SALLY US 10CT CTN 92145345</t>
  </si>
  <si>
    <t>PDD2860P0101</t>
  </si>
  <si>
    <r>
      <t xml:space="preserve">JACK BIONIC NE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37E</t>
    </r>
    <r>
      <rPr>
        <sz val="8"/>
        <rFont val="宋体"/>
        <family val="3"/>
        <charset val="134"/>
      </rPr>
      <t>）</t>
    </r>
  </si>
  <si>
    <t>JACK GALVASTATOR CA BACK CARD 92000722</t>
  </si>
  <si>
    <t>2011.11.18</t>
  </si>
  <si>
    <t>PDD2861P0101</t>
  </si>
  <si>
    <t>JACK GALVASTATOR CA BANNER 92000724</t>
  </si>
  <si>
    <t>PDD2886P0101</t>
  </si>
  <si>
    <t>GALVATRON NA 12x1CT BACKING CARD92056965</t>
  </si>
  <si>
    <t>PDD2887P0101</t>
  </si>
  <si>
    <t>GALVATRON NA12*1CT BANNER SLEEVE92056967</t>
  </si>
  <si>
    <t>PDD2912P0101</t>
  </si>
  <si>
    <t>JACK GALVASTATOR SALLY US12*3CT 92157440</t>
  </si>
  <si>
    <t>PDD2913P0101</t>
  </si>
  <si>
    <t>JACK GALVASTATOR SALLY US12*3CT 92157441</t>
  </si>
  <si>
    <t>PCD9137P0101</t>
  </si>
  <si>
    <t>JACK GALVAST CA3*12CT OUTERCASE 92017829</t>
  </si>
  <si>
    <t>PCD9234P0101</t>
  </si>
  <si>
    <t>BIONIC CLUBHOUSE CA 16CT OUTERCASE IPMS</t>
  </si>
  <si>
    <t>PCD9243P0101</t>
  </si>
  <si>
    <t>BIONIC NE 6ct OUTERCASE 92159904</t>
  </si>
  <si>
    <t>PCD9247P0101</t>
  </si>
  <si>
    <t>BIONIC REMOVE US 16CT OUTERCASE 92104633</t>
  </si>
  <si>
    <t>PCD9260P0101</t>
  </si>
  <si>
    <t>OLYMPUS SALLY US 9CT OUTERCASE 92189005</t>
  </si>
  <si>
    <t>PCD9261P0101</t>
  </si>
  <si>
    <t>JACK OLYMPUS SALLY US OUTERCASE 92189219</t>
  </si>
  <si>
    <t>PCD9262P0101</t>
  </si>
  <si>
    <t>JACK GALVASTATOR SALLY US12*3CT 99952297</t>
  </si>
  <si>
    <t>PSD4223P0102</t>
  </si>
  <si>
    <t>2012.01.11</t>
  </si>
  <si>
    <t>PGP MAX REFILL 6X16CT OUTERCASE92000479</t>
  </si>
  <si>
    <t>PGP MAX REFILL 6X16CT（92U）</t>
  </si>
  <si>
    <t>PCD9205P0101</t>
  </si>
  <si>
    <t>CALVATRON NA 12x1CT OUTERCASE 92112537</t>
  </si>
  <si>
    <t>PCD9235P0101</t>
  </si>
  <si>
    <t>XL REFILL 6x16CT OUTERCASE  92081186</t>
  </si>
  <si>
    <t>PCD9248P0101</t>
  </si>
  <si>
    <t>XL HEAVY DUTY SK NA 6CT OUTER'E 92141411</t>
  </si>
  <si>
    <t>2011.09.26</t>
    <phoneticPr fontId="3" type="noConversion"/>
  </si>
  <si>
    <t>2012.02.07</t>
  </si>
  <si>
    <t>Galvatron 21U</t>
    <phoneticPr fontId="3" type="noConversion"/>
  </si>
  <si>
    <t>Bionic Refill 93U</t>
    <phoneticPr fontId="3" type="noConversion"/>
  </si>
  <si>
    <t>Bionic SK 27U</t>
    <phoneticPr fontId="3" type="noConversion"/>
  </si>
  <si>
    <t>PLD7310P0101</t>
  </si>
  <si>
    <t>2013.12.06</t>
  </si>
  <si>
    <t>Bedrock1u/2u/4u</t>
    <phoneticPr fontId="3" type="noConversion"/>
  </si>
  <si>
    <t>0.04MM LDPE FILM 92196211</t>
  </si>
  <si>
    <t>PBD1218P0101</t>
  </si>
  <si>
    <t>0DLY0000031E</t>
    <phoneticPr fontId="3" type="noConversion"/>
  </si>
  <si>
    <t>0DLY0000032E</t>
    <phoneticPr fontId="3" type="noConversion"/>
  </si>
  <si>
    <t>PBD1123P0101</t>
    <phoneticPr fontId="3" type="noConversion"/>
  </si>
  <si>
    <t>0DLY0000062E</t>
    <phoneticPr fontId="3" type="noConversion"/>
  </si>
  <si>
    <t>0DLY0000063E</t>
    <phoneticPr fontId="3" type="noConversion"/>
  </si>
  <si>
    <t>BEDROCK 4U</t>
    <phoneticPr fontId="3" type="noConversion"/>
  </si>
  <si>
    <t>0DLY0000067E</t>
    <phoneticPr fontId="3" type="noConversion"/>
  </si>
  <si>
    <t>0DLY0000068E</t>
    <phoneticPr fontId="3" type="noConversion"/>
  </si>
  <si>
    <t>0DS30000097E</t>
    <phoneticPr fontId="3" type="noConversion"/>
  </si>
  <si>
    <t>PBD1224P0101</t>
    <phoneticPr fontId="3" type="noConversion"/>
  </si>
  <si>
    <t>JACK GALVASTATOR OUTER CASE DIVIDER INSE</t>
  </si>
  <si>
    <r>
      <t>现价</t>
    </r>
    <r>
      <rPr>
        <b/>
        <sz val="8"/>
        <rFont val="Arial"/>
        <family val="2"/>
      </rPr>
      <t>(HK$)</t>
    </r>
    <phoneticPr fontId="3" type="noConversion"/>
  </si>
  <si>
    <t>2011.05.13</t>
    <phoneticPr fontId="3" type="noConversion"/>
  </si>
  <si>
    <t xml:space="preserve">PCD8940P0101        </t>
    <phoneticPr fontId="3" type="noConversion"/>
  </si>
  <si>
    <t>BIONIC XL 6X16CT REFILL NA OUTER99</t>
  </si>
  <si>
    <t xml:space="preserve">PCD8941P0101        </t>
    <phoneticPr fontId="3" type="noConversion"/>
  </si>
  <si>
    <t>BIONIC MAXI 6X16CT REF WE OUTER 99840644</t>
  </si>
  <si>
    <t>PCD8942P0101</t>
    <phoneticPr fontId="3" type="noConversion"/>
  </si>
  <si>
    <t>BIONIC MAXI 3*32CT REF WE OUTER 99840646</t>
  </si>
  <si>
    <r>
      <t>现价</t>
    </r>
    <r>
      <rPr>
        <b/>
        <sz val="8"/>
        <rFont val="Times New Roman"/>
        <family val="1"/>
      </rPr>
      <t>(RMB$/PC)</t>
    </r>
    <phoneticPr fontId="3" type="noConversion"/>
  </si>
  <si>
    <t>CONTAINER LABEL 99935942</t>
  </si>
  <si>
    <t>Item</t>
    <phoneticPr fontId="3" type="noConversion"/>
  </si>
  <si>
    <t>Project</t>
    <phoneticPr fontId="3" type="noConversion"/>
  </si>
  <si>
    <t>Usage</t>
    <phoneticPr fontId="3" type="noConversion"/>
  </si>
  <si>
    <t>Effective</t>
    <phoneticPr fontId="3" type="noConversion"/>
  </si>
  <si>
    <t>Price difference</t>
    <phoneticPr fontId="3" type="noConversion"/>
  </si>
  <si>
    <t>Percentage</t>
    <phoneticPr fontId="3" type="noConversion"/>
  </si>
  <si>
    <t>Rise Price/set</t>
    <phoneticPr fontId="3" type="noConversion"/>
  </si>
  <si>
    <t>Remark</t>
    <phoneticPr fontId="3" type="noConversion"/>
  </si>
  <si>
    <t>项目</t>
    <phoneticPr fontId="3" type="noConversion"/>
  </si>
  <si>
    <r>
      <t>用量</t>
    </r>
    <r>
      <rPr>
        <b/>
        <sz val="8"/>
        <rFont val="Times New Roman"/>
        <family val="1"/>
      </rPr>
      <t>/Set</t>
    </r>
    <phoneticPr fontId="3" type="noConversion"/>
  </si>
  <si>
    <t>生效日期</t>
    <phoneticPr fontId="3" type="noConversion"/>
  </si>
  <si>
    <r>
      <t>差</t>
    </r>
    <r>
      <rPr>
        <b/>
        <sz val="8"/>
        <rFont val="Times New Roman"/>
        <family val="1"/>
      </rPr>
      <t xml:space="preserve"> </t>
    </r>
    <r>
      <rPr>
        <b/>
        <sz val="8"/>
        <rFont val="宋体"/>
        <family val="3"/>
        <charset val="134"/>
      </rPr>
      <t>价</t>
    </r>
    <r>
      <rPr>
        <b/>
        <sz val="8"/>
        <rFont val="Times New Roman"/>
        <family val="1"/>
      </rPr>
      <t>(HK$)</t>
    </r>
    <phoneticPr fontId="3" type="noConversion"/>
  </si>
  <si>
    <r>
      <t>涨价比率</t>
    </r>
    <r>
      <rPr>
        <b/>
        <sz val="8"/>
        <rFont val="Arial"/>
        <family val="2"/>
      </rPr>
      <t>%/PC</t>
    </r>
    <phoneticPr fontId="3" type="noConversion"/>
  </si>
  <si>
    <r>
      <t>涨价</t>
    </r>
    <r>
      <rPr>
        <b/>
        <sz val="8"/>
        <rFont val="Arial"/>
        <family val="2"/>
      </rPr>
      <t>(HK$)/Set</t>
    </r>
    <phoneticPr fontId="3" type="noConversion"/>
  </si>
  <si>
    <t>备注</t>
    <phoneticPr fontId="3" type="noConversion"/>
  </si>
  <si>
    <t>HKD</t>
    <phoneticPr fontId="3" type="noConversion"/>
  </si>
  <si>
    <t>PC</t>
    <phoneticPr fontId="3" type="noConversion"/>
  </si>
  <si>
    <r>
      <t>胶袋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新旧价对比</t>
    </r>
    <r>
      <rPr>
        <b/>
        <sz val="11"/>
        <rFont val="Times New Roman"/>
        <family val="1"/>
      </rPr>
      <t>---</t>
    </r>
    <r>
      <rPr>
        <b/>
        <sz val="11"/>
        <rFont val="宋体"/>
        <family val="3"/>
        <charset val="134"/>
      </rPr>
      <t>供应商</t>
    </r>
    <r>
      <rPr>
        <b/>
        <sz val="11"/>
        <rFont val="Times New Roman"/>
        <family val="1"/>
      </rPr>
      <t xml:space="preserve">/ </t>
    </r>
    <r>
      <rPr>
        <b/>
        <sz val="11"/>
        <rFont val="宋体"/>
        <family val="3"/>
        <charset val="134"/>
      </rPr>
      <t>卿辉安</t>
    </r>
    <phoneticPr fontId="3" type="noConversion"/>
  </si>
  <si>
    <t>PPD1519P010</t>
    <phoneticPr fontId="3" type="noConversion"/>
  </si>
  <si>
    <t>PPD1550P0101</t>
    <phoneticPr fontId="3" type="noConversion"/>
  </si>
  <si>
    <t>2011.01.24</t>
    <phoneticPr fontId="3" type="noConversion"/>
  </si>
  <si>
    <t>Sleeve Wrap PET L225mm.W26.7mm.T0.04mm</t>
  </si>
  <si>
    <t>PE SHRINK BAG-PET 0.04;60X140MM</t>
  </si>
  <si>
    <t>FPS028900001</t>
  </si>
  <si>
    <t>FPS02230000</t>
  </si>
  <si>
    <t>FPS02500000</t>
  </si>
  <si>
    <t>新价(GBP/KG)</t>
    <phoneticPr fontId="3" type="noConversion"/>
  </si>
  <si>
    <t>Current price</t>
    <phoneticPr fontId="3" type="noConversion"/>
  </si>
  <si>
    <r>
      <t>现价</t>
    </r>
    <r>
      <rPr>
        <b/>
        <sz val="8"/>
        <color indexed="10"/>
        <rFont val="Times New Roman"/>
        <family val="1"/>
      </rPr>
      <t>(RMB$/PC)</t>
    </r>
    <phoneticPr fontId="3" type="noConversion"/>
  </si>
  <si>
    <t>FPS029800001</t>
  </si>
  <si>
    <t>FPS02270000</t>
  </si>
  <si>
    <t>PGP MAX IMPL.3CT OUTERCASE 92000485</t>
    <phoneticPr fontId="3" type="noConversion"/>
  </si>
  <si>
    <r>
      <t>PGP MAX IMPL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26U</t>
    </r>
    <r>
      <rPr>
        <sz val="8"/>
        <rFont val="宋体"/>
        <family val="3"/>
        <charset val="134"/>
      </rPr>
      <t>）</t>
    </r>
    <phoneticPr fontId="3" type="noConversion"/>
  </si>
  <si>
    <t>Jack Galvastator (24N)</t>
    <phoneticPr fontId="3" type="noConversion"/>
  </si>
  <si>
    <t>Bionic Refill 89U</t>
    <phoneticPr fontId="3" type="noConversion"/>
  </si>
  <si>
    <t>Bionic Refill 90E</t>
    <phoneticPr fontId="3" type="noConversion"/>
  </si>
  <si>
    <t>Bionic Refill 91E</t>
    <phoneticPr fontId="3" type="noConversion"/>
  </si>
  <si>
    <r>
      <t>新价</t>
    </r>
    <r>
      <rPr>
        <b/>
        <sz val="8"/>
        <rFont val="Times New Roman"/>
        <family val="1"/>
      </rPr>
      <t>(RMB$/PC)</t>
    </r>
    <phoneticPr fontId="3" type="noConversion"/>
  </si>
  <si>
    <r>
      <t>新价（</t>
    </r>
    <r>
      <rPr>
        <b/>
        <sz val="8"/>
        <rFont val="Arial"/>
        <family val="2"/>
      </rPr>
      <t>RMB$/PC</t>
    </r>
    <r>
      <rPr>
        <b/>
        <sz val="8"/>
        <rFont val="宋体"/>
        <family val="3"/>
        <charset val="134"/>
      </rPr>
      <t>)</t>
    </r>
    <phoneticPr fontId="3" type="noConversion"/>
  </si>
  <si>
    <r>
      <t>旧价</t>
    </r>
    <r>
      <rPr>
        <b/>
        <sz val="8"/>
        <rFont val="Times New Roman"/>
        <family val="1"/>
      </rPr>
      <t>(RMB/PC)</t>
    </r>
    <phoneticPr fontId="3" type="noConversion"/>
  </si>
  <si>
    <t>RMB</t>
    <phoneticPr fontId="3" type="noConversion"/>
  </si>
  <si>
    <t>Material</t>
  </si>
  <si>
    <t>Description</t>
  </si>
  <si>
    <t>Unit</t>
  </si>
  <si>
    <t>Uom</t>
  </si>
  <si>
    <t>物料编号</t>
  </si>
  <si>
    <t>描述</t>
  </si>
  <si>
    <t>单位</t>
  </si>
  <si>
    <t>Effective</t>
    <phoneticPr fontId="3" type="noConversion"/>
  </si>
  <si>
    <t>生效日期</t>
    <phoneticPr fontId="3" type="noConversion"/>
  </si>
  <si>
    <t>ScaleQty</t>
  </si>
  <si>
    <t>等级数量</t>
  </si>
  <si>
    <t>PCB5639P010</t>
  </si>
  <si>
    <t>TOUCHDOWN INNER CASE</t>
  </si>
  <si>
    <t>PCB5640P010</t>
  </si>
  <si>
    <t>THDOWN OUTERCASE</t>
  </si>
  <si>
    <t>PCB7344P010</t>
  </si>
  <si>
    <t>UK TOUCHDOWN OUTER -300CT</t>
  </si>
  <si>
    <t>PSB3414P010</t>
  </si>
  <si>
    <t>TOUCHDOWN SPACER 1</t>
  </si>
  <si>
    <t>PSB3415P010</t>
  </si>
  <si>
    <t>TOUCHDOWN SPACER 2</t>
  </si>
  <si>
    <t>PSB3416P010</t>
  </si>
  <si>
    <t>TOUCHDOWN PARTITION</t>
  </si>
  <si>
    <t>PCD4087P010</t>
  </si>
  <si>
    <t>PSD0361P010</t>
  </si>
  <si>
    <t>TAIWAN HURR CASE PANEL</t>
  </si>
  <si>
    <t>PCD5866P010</t>
  </si>
  <si>
    <t>HAROLD EUROPE OUTER CASE</t>
  </si>
  <si>
    <t>PSD3454P010</t>
  </si>
  <si>
    <t>HAROLD EUROPE PARTITION</t>
  </si>
  <si>
    <t>PSD0608P010</t>
  </si>
  <si>
    <t>HAROLD EUROPE SHIPPER TRAY</t>
  </si>
  <si>
    <t>PCD6942P010</t>
  </si>
  <si>
    <t>0480CT OUTER CASE(DIE-CUT:546X390X247MM)</t>
  </si>
  <si>
    <t>PSD3642P010</t>
  </si>
  <si>
    <t>HORISONTAL SPACER SL(53X37.4CM)</t>
  </si>
  <si>
    <t>PSD3643P010</t>
  </si>
  <si>
    <t>VERTICAL SPACER SL(3.6X53CM)</t>
  </si>
  <si>
    <t>PSD3644P010</t>
  </si>
  <si>
    <t>TRIANLE SPACER SL</t>
  </si>
  <si>
    <t>PSD3645P010</t>
  </si>
  <si>
    <t>SIDE CARD 1 SL (53X23.2CM)</t>
  </si>
  <si>
    <t>PSD3646P010</t>
  </si>
  <si>
    <t>SIDE CARD 2 SL (37.4X23.2CM)</t>
  </si>
  <si>
    <t>PCD7277P010</t>
  </si>
  <si>
    <t>OUTER CASE 95949302</t>
  </si>
  <si>
    <t>PCD7278P010</t>
  </si>
  <si>
    <t>OUTER CASE 95944044</t>
  </si>
  <si>
    <t>PCD8247P010</t>
  </si>
  <si>
    <t>WE MAXI SK 6CT OUTERCASE 99307806</t>
  </si>
  <si>
    <t>PCD8248P010</t>
  </si>
  <si>
    <t>+E MAXI REFILL 6X16CT OUTERCASE 99307810</t>
  </si>
  <si>
    <t>PCD8249P010</t>
  </si>
  <si>
    <t>WE MAXI REFILL 3X32CT OUTERCASE 99307808</t>
  </si>
  <si>
    <t>PCD8282P010</t>
  </si>
  <si>
    <t>Outercase(3x4 layers) US 12ct 99446943</t>
  </si>
  <si>
    <t>PCD7408P011</t>
  </si>
  <si>
    <t>12CT OUTER CASE (GCAS:98533417)</t>
  </si>
  <si>
    <t>PSD3851P010</t>
  </si>
  <si>
    <t>PARTITION DIVIDER (GCAS:98567628)</t>
  </si>
  <si>
    <t>Item</t>
    <phoneticPr fontId="3" type="noConversion"/>
  </si>
  <si>
    <t>project</t>
    <phoneticPr fontId="3" type="noConversion"/>
  </si>
  <si>
    <t>Usage</t>
    <phoneticPr fontId="3" type="noConversion"/>
  </si>
  <si>
    <t>Effective</t>
    <phoneticPr fontId="3" type="noConversion"/>
  </si>
  <si>
    <t>Price difference</t>
    <phoneticPr fontId="3" type="noConversion"/>
  </si>
  <si>
    <t>Percentage</t>
    <phoneticPr fontId="3" type="noConversion"/>
  </si>
  <si>
    <t>Rise Price/set</t>
    <phoneticPr fontId="3" type="noConversion"/>
  </si>
  <si>
    <t>Remark</t>
    <phoneticPr fontId="3" type="noConversion"/>
  </si>
  <si>
    <t>项目</t>
    <phoneticPr fontId="3" type="noConversion"/>
  </si>
  <si>
    <r>
      <t>用量</t>
    </r>
    <r>
      <rPr>
        <b/>
        <sz val="8"/>
        <rFont val="Times New Roman"/>
        <family val="1"/>
      </rPr>
      <t>/Set</t>
    </r>
    <phoneticPr fontId="3" type="noConversion"/>
  </si>
  <si>
    <t>生效日期</t>
    <phoneticPr fontId="3" type="noConversion"/>
  </si>
  <si>
    <r>
      <t>差</t>
    </r>
    <r>
      <rPr>
        <b/>
        <sz val="8"/>
        <rFont val="Times New Roman"/>
        <family val="1"/>
      </rPr>
      <t xml:space="preserve"> </t>
    </r>
    <r>
      <rPr>
        <b/>
        <sz val="8"/>
        <rFont val="宋体"/>
        <family val="3"/>
        <charset val="134"/>
      </rPr>
      <t>价</t>
    </r>
    <r>
      <rPr>
        <b/>
        <sz val="8"/>
        <rFont val="Times New Roman"/>
        <family val="1"/>
      </rPr>
      <t>(HK$)</t>
    </r>
    <phoneticPr fontId="3" type="noConversion"/>
  </si>
  <si>
    <r>
      <t>涨价比率</t>
    </r>
    <r>
      <rPr>
        <b/>
        <sz val="8"/>
        <rFont val="Arial"/>
        <family val="2"/>
      </rPr>
      <t>%/PC</t>
    </r>
    <phoneticPr fontId="3" type="noConversion"/>
  </si>
  <si>
    <r>
      <t>涨价</t>
    </r>
    <r>
      <rPr>
        <b/>
        <sz val="8"/>
        <rFont val="Arial"/>
        <family val="2"/>
      </rPr>
      <t>(HK$)/Set</t>
    </r>
    <phoneticPr fontId="3" type="noConversion"/>
  </si>
  <si>
    <t>备注</t>
    <phoneticPr fontId="3" type="noConversion"/>
  </si>
  <si>
    <t>PC</t>
    <phoneticPr fontId="3" type="noConversion"/>
  </si>
  <si>
    <t>New price</t>
  </si>
  <si>
    <t>PLD7134P0101</t>
    <phoneticPr fontId="3" type="noConversion"/>
  </si>
  <si>
    <t>JACK JR XL 28U/30U/31U</t>
    <phoneticPr fontId="3" type="noConversion"/>
  </si>
  <si>
    <t>2013.03.18</t>
    <phoneticPr fontId="3" type="noConversion"/>
  </si>
  <si>
    <t>JACK JR XL HEAD STICKER 96357752</t>
    <phoneticPr fontId="3" type="noConversion"/>
  </si>
  <si>
    <t>K0070</t>
    <phoneticPr fontId="3" type="noConversion"/>
  </si>
  <si>
    <t>Price difference</t>
  </si>
  <si>
    <t>Percentage</t>
  </si>
  <si>
    <t>Item</t>
    <phoneticPr fontId="3" type="noConversion"/>
  </si>
  <si>
    <t>Project</t>
    <phoneticPr fontId="3" type="noConversion"/>
  </si>
  <si>
    <t>Usage</t>
    <phoneticPr fontId="3" type="noConversion"/>
  </si>
  <si>
    <t>Effective</t>
    <phoneticPr fontId="3" type="noConversion"/>
  </si>
  <si>
    <t xml:space="preserve">New price </t>
    <phoneticPr fontId="3" type="noConversion"/>
  </si>
  <si>
    <t>Old price</t>
    <phoneticPr fontId="3" type="noConversion"/>
  </si>
  <si>
    <t>Price difference</t>
    <phoneticPr fontId="3" type="noConversion"/>
  </si>
  <si>
    <t>Percentage</t>
    <phoneticPr fontId="3" type="noConversion"/>
  </si>
  <si>
    <t>Rise Price/set</t>
    <phoneticPr fontId="3" type="noConversion"/>
  </si>
  <si>
    <t>Remark</t>
    <phoneticPr fontId="3" type="noConversion"/>
  </si>
  <si>
    <t>项目</t>
    <phoneticPr fontId="3" type="noConversion"/>
  </si>
  <si>
    <r>
      <t>用量</t>
    </r>
    <r>
      <rPr>
        <b/>
        <sz val="8"/>
        <rFont val="Times New Roman"/>
        <family val="1"/>
      </rPr>
      <t>/Set</t>
    </r>
    <phoneticPr fontId="3" type="noConversion"/>
  </si>
  <si>
    <t>生效日期</t>
    <phoneticPr fontId="3" type="noConversion"/>
  </si>
  <si>
    <r>
      <t>旧价</t>
    </r>
    <r>
      <rPr>
        <b/>
        <sz val="8"/>
        <color indexed="8"/>
        <rFont val="Times New Roman"/>
        <family val="1"/>
      </rPr>
      <t>(HK$/PC)</t>
    </r>
    <phoneticPr fontId="3" type="noConversion"/>
  </si>
  <si>
    <r>
      <t>差</t>
    </r>
    <r>
      <rPr>
        <b/>
        <sz val="8"/>
        <rFont val="Times New Roman"/>
        <family val="1"/>
      </rPr>
      <t xml:space="preserve"> </t>
    </r>
    <r>
      <rPr>
        <b/>
        <sz val="8"/>
        <rFont val="宋体"/>
        <family val="3"/>
        <charset val="134"/>
      </rPr>
      <t>价</t>
    </r>
    <r>
      <rPr>
        <b/>
        <sz val="8"/>
        <rFont val="Times New Roman"/>
        <family val="1"/>
      </rPr>
      <t>(HK$)</t>
    </r>
    <phoneticPr fontId="3" type="noConversion"/>
  </si>
  <si>
    <r>
      <t>差</t>
    </r>
    <r>
      <rPr>
        <b/>
        <sz val="8"/>
        <rFont val="Arial"/>
        <family val="2"/>
      </rPr>
      <t xml:space="preserve"> </t>
    </r>
    <r>
      <rPr>
        <b/>
        <sz val="8"/>
        <rFont val="宋体"/>
        <family val="3"/>
        <charset val="134"/>
      </rPr>
      <t>价</t>
    </r>
    <r>
      <rPr>
        <b/>
        <sz val="8"/>
        <rFont val="Arial"/>
        <family val="2"/>
      </rPr>
      <t>(HK$)</t>
    </r>
  </si>
  <si>
    <r>
      <t>涨价比率</t>
    </r>
    <r>
      <rPr>
        <b/>
        <sz val="8"/>
        <rFont val="Arial"/>
        <family val="2"/>
      </rPr>
      <t>%/PC</t>
    </r>
    <phoneticPr fontId="3" type="noConversion"/>
  </si>
  <si>
    <r>
      <t>涨价比率</t>
    </r>
    <r>
      <rPr>
        <b/>
        <sz val="8"/>
        <rFont val="Arial"/>
        <family val="2"/>
      </rPr>
      <t>%/PC</t>
    </r>
  </si>
  <si>
    <r>
      <t>Bella</t>
    </r>
    <r>
      <rPr>
        <sz val="8"/>
        <rFont val="宋体"/>
        <family val="3"/>
        <charset val="134"/>
      </rPr>
      <t>共用</t>
    </r>
    <phoneticPr fontId="3" type="noConversion"/>
  </si>
  <si>
    <t>Jack Olympus(43U/46)</t>
    <phoneticPr fontId="3" type="noConversion"/>
  </si>
  <si>
    <t>PC</t>
    <phoneticPr fontId="3" type="noConversion"/>
  </si>
  <si>
    <t>Galvastator 20U</t>
    <phoneticPr fontId="3" type="noConversion"/>
  </si>
  <si>
    <t>RL</t>
    <phoneticPr fontId="3" type="noConversion"/>
  </si>
  <si>
    <t>PPD1708P0101</t>
    <phoneticPr fontId="3" type="noConversion"/>
  </si>
  <si>
    <r>
      <t>涨价</t>
    </r>
    <r>
      <rPr>
        <b/>
        <sz val="8"/>
        <rFont val="Arial"/>
        <family val="2"/>
      </rPr>
      <t>(HK$)/Set</t>
    </r>
    <phoneticPr fontId="3" type="noConversion"/>
  </si>
  <si>
    <t>备注</t>
    <phoneticPr fontId="3" type="noConversion"/>
  </si>
  <si>
    <t>HKD</t>
    <phoneticPr fontId="3" type="noConversion"/>
  </si>
  <si>
    <t>PC</t>
    <phoneticPr fontId="3" type="noConversion"/>
  </si>
  <si>
    <r>
      <t>吸塑新旧价对比</t>
    </r>
    <r>
      <rPr>
        <b/>
        <sz val="11"/>
        <rFont val="Times New Roman"/>
        <family val="1"/>
      </rPr>
      <t>---</t>
    </r>
    <r>
      <rPr>
        <b/>
        <sz val="11"/>
        <rFont val="宋体"/>
        <family val="3"/>
        <charset val="134"/>
      </rPr>
      <t>供应商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恒</t>
    </r>
    <r>
      <rPr>
        <b/>
        <sz val="11"/>
        <rFont val="宋体"/>
        <family val="3"/>
        <charset val="134"/>
      </rPr>
      <t>丰</t>
    </r>
    <phoneticPr fontId="3" type="noConversion"/>
  </si>
  <si>
    <t>Scale Qty</t>
    <phoneticPr fontId="3" type="noConversion"/>
  </si>
  <si>
    <t>Current price</t>
    <phoneticPr fontId="3" type="noConversion"/>
  </si>
  <si>
    <r>
      <t>新价</t>
    </r>
    <r>
      <rPr>
        <b/>
        <sz val="8"/>
        <color indexed="10"/>
        <rFont val="Times New Roman"/>
        <family val="1"/>
      </rPr>
      <t>(HK$/PC)</t>
    </r>
    <phoneticPr fontId="3" type="noConversion"/>
  </si>
  <si>
    <t>PLY CLUB BLISTR 98791288</t>
    <phoneticPr fontId="3" type="noConversion"/>
  </si>
  <si>
    <r>
      <t>WE Escalade(Olympus</t>
    </r>
    <r>
      <rPr>
        <sz val="8"/>
        <rFont val="宋体"/>
        <family val="3"/>
        <charset val="134"/>
      </rPr>
      <t>共用</t>
    </r>
    <r>
      <rPr>
        <sz val="8"/>
        <rFont val="Arial"/>
        <family val="2"/>
      </rPr>
      <t>)</t>
    </r>
    <phoneticPr fontId="3" type="noConversion"/>
  </si>
  <si>
    <t>气泡片新旧价对比---供应商/ 恒旺</t>
    <phoneticPr fontId="3" type="noConversion"/>
  </si>
  <si>
    <t>PLD0001P010</t>
  </si>
  <si>
    <t>CIRCULAR SEAL #40081938</t>
  </si>
  <si>
    <t>2009.02.24</t>
  </si>
  <si>
    <t>PLD5995P010</t>
  </si>
  <si>
    <t>Carton sticker 98809312</t>
  </si>
  <si>
    <t>2010.05.17</t>
  </si>
  <si>
    <t>PLD5996P010</t>
  </si>
  <si>
    <r>
      <t xml:space="preserve">JACK BIONIC SE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38E</t>
    </r>
    <r>
      <rPr>
        <sz val="8"/>
        <rFont val="宋体"/>
        <family val="3"/>
        <charset val="134"/>
      </rPr>
      <t>）</t>
    </r>
  </si>
  <si>
    <t>PBD1127P0101</t>
    <phoneticPr fontId="3" type="noConversion"/>
  </si>
  <si>
    <t>PBD1209P0101</t>
    <phoneticPr fontId="3" type="noConversion"/>
  </si>
  <si>
    <t>PBD1216P0101</t>
    <phoneticPr fontId="3" type="noConversion"/>
  </si>
  <si>
    <t>PBD1218P0101</t>
    <phoneticPr fontId="3" type="noConversion"/>
  </si>
  <si>
    <t>PBD1219P0101</t>
    <phoneticPr fontId="3" type="noConversion"/>
  </si>
  <si>
    <t>PBD1223P0101</t>
    <phoneticPr fontId="3" type="noConversion"/>
  </si>
  <si>
    <t>Item</t>
    <phoneticPr fontId="3" type="noConversion"/>
  </si>
  <si>
    <t>Project</t>
    <phoneticPr fontId="3" type="noConversion"/>
  </si>
  <si>
    <t>Usage</t>
    <phoneticPr fontId="3" type="noConversion"/>
  </si>
  <si>
    <t>Scale Qty</t>
    <phoneticPr fontId="3" type="noConversion"/>
  </si>
  <si>
    <t>Effective</t>
    <phoneticPr fontId="3" type="noConversion"/>
  </si>
  <si>
    <t>Old price</t>
    <phoneticPr fontId="3" type="noConversion"/>
  </si>
  <si>
    <t>Price difference</t>
    <phoneticPr fontId="3" type="noConversion"/>
  </si>
  <si>
    <t>Percentage</t>
    <phoneticPr fontId="3" type="noConversion"/>
  </si>
  <si>
    <t>Rise Price/set</t>
    <phoneticPr fontId="3" type="noConversion"/>
  </si>
  <si>
    <t>Remark</t>
    <phoneticPr fontId="3" type="noConversion"/>
  </si>
  <si>
    <t>项目</t>
    <phoneticPr fontId="3" type="noConversion"/>
  </si>
  <si>
    <r>
      <t>用量</t>
    </r>
    <r>
      <rPr>
        <b/>
        <sz val="8"/>
        <rFont val="Times New Roman"/>
        <family val="1"/>
      </rPr>
      <t>/Set</t>
    </r>
    <phoneticPr fontId="3" type="noConversion"/>
  </si>
  <si>
    <t>生效日期</t>
    <phoneticPr fontId="3" type="noConversion"/>
  </si>
  <si>
    <r>
      <t>新价</t>
    </r>
    <r>
      <rPr>
        <b/>
        <sz val="8"/>
        <color indexed="10"/>
        <rFont val="Times New Roman"/>
        <family val="1"/>
      </rPr>
      <t>(RMB/PC)</t>
    </r>
    <phoneticPr fontId="3" type="noConversion"/>
  </si>
  <si>
    <r>
      <t>旧价</t>
    </r>
    <r>
      <rPr>
        <b/>
        <sz val="8"/>
        <rFont val="Times New Roman"/>
        <family val="1"/>
      </rPr>
      <t>(RMB/PC)</t>
    </r>
    <phoneticPr fontId="3" type="noConversion"/>
  </si>
  <si>
    <r>
      <t>差</t>
    </r>
    <r>
      <rPr>
        <b/>
        <sz val="8"/>
        <rFont val="Times New Roman"/>
        <family val="1"/>
      </rPr>
      <t xml:space="preserve"> </t>
    </r>
    <r>
      <rPr>
        <b/>
        <sz val="8"/>
        <rFont val="宋体"/>
        <family val="3"/>
        <charset val="134"/>
      </rPr>
      <t>价</t>
    </r>
    <r>
      <rPr>
        <b/>
        <sz val="8"/>
        <rFont val="Times New Roman"/>
        <family val="1"/>
      </rPr>
      <t>(RMB)</t>
    </r>
    <phoneticPr fontId="3" type="noConversion"/>
  </si>
  <si>
    <r>
      <t>涨价比率</t>
    </r>
    <r>
      <rPr>
        <b/>
        <sz val="8"/>
        <rFont val="Arial"/>
        <family val="2"/>
      </rPr>
      <t>%/PC</t>
    </r>
    <phoneticPr fontId="3" type="noConversion"/>
  </si>
  <si>
    <r>
      <t>涨价</t>
    </r>
    <r>
      <rPr>
        <b/>
        <sz val="8"/>
        <rFont val="Arial"/>
        <family val="2"/>
      </rPr>
      <t>(HK$)/Set</t>
    </r>
    <phoneticPr fontId="3" type="noConversion"/>
  </si>
  <si>
    <t>备注</t>
    <phoneticPr fontId="3" type="noConversion"/>
  </si>
  <si>
    <t>PE 0.03mm PalyBag (380x275mm)96515106</t>
  </si>
  <si>
    <r>
      <t>胶袋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新旧价对比</t>
    </r>
    <r>
      <rPr>
        <b/>
        <sz val="11"/>
        <rFont val="Times New Roman"/>
        <family val="1"/>
      </rPr>
      <t>---</t>
    </r>
    <r>
      <rPr>
        <b/>
        <sz val="11"/>
        <rFont val="宋体"/>
        <family val="3"/>
        <charset val="134"/>
      </rPr>
      <t>供应商</t>
    </r>
    <r>
      <rPr>
        <b/>
        <sz val="11"/>
        <rFont val="Times New Roman"/>
        <family val="1"/>
      </rPr>
      <t xml:space="preserve">/ </t>
    </r>
    <r>
      <rPr>
        <b/>
        <sz val="11"/>
        <rFont val="宋体"/>
        <family val="3"/>
        <charset val="134"/>
      </rPr>
      <t>稳丰</t>
    </r>
    <phoneticPr fontId="3" type="noConversion"/>
  </si>
  <si>
    <t>TRANSPARENT LABEL FOR BASE 96513035</t>
  </si>
  <si>
    <t>2013.08.05</t>
  </si>
  <si>
    <t>PLD7151P0101</t>
    <phoneticPr fontId="3" type="noConversion"/>
  </si>
  <si>
    <t>LABEL</t>
  </si>
  <si>
    <t xml:space="preserve">FPS029000001 </t>
  </si>
  <si>
    <t>Handle sticker 99438469</t>
  </si>
  <si>
    <t>2010.02.22</t>
  </si>
  <si>
    <t>PLD6000P010</t>
  </si>
  <si>
    <t>Fixing sticker 99448519</t>
  </si>
  <si>
    <t>2010.01.20</t>
  </si>
  <si>
    <t>PLD6001P010</t>
  </si>
  <si>
    <t>Closing sticker 99448523</t>
  </si>
  <si>
    <t>PLD6002P010</t>
  </si>
  <si>
    <t>Pole sticker 99438426</t>
  </si>
  <si>
    <r>
      <t>含税</t>
    </r>
    <r>
      <rPr>
        <sz val="8"/>
        <rFont val="Arial"/>
        <family val="2"/>
      </rPr>
      <t>17%</t>
    </r>
  </si>
  <si>
    <t>PBD0505P011</t>
  </si>
  <si>
    <t>BUSINESS IMPLEMENT -S-A INNER BOX</t>
  </si>
  <si>
    <t>PBD0506P010</t>
  </si>
  <si>
    <t>BUSINESS USE INNER BOX</t>
  </si>
  <si>
    <t>PCD7078P010</t>
  </si>
  <si>
    <t>BUSINESS USE 12CT OUTER CASE</t>
  </si>
  <si>
    <t>PSD3678P010</t>
  </si>
  <si>
    <t>BUSINESS IMPLEMENT -S-A INNER CARD 1</t>
  </si>
  <si>
    <t>PSD3679P010</t>
  </si>
  <si>
    <t>BUSINESS IMPLEMENT -S-A INNER CARD 2</t>
  </si>
  <si>
    <t>PSD3680P010</t>
  </si>
  <si>
    <t>BUSINESS USE INNER CARD 1</t>
  </si>
  <si>
    <t>PSD3681P010</t>
  </si>
  <si>
    <t>BUSINESS USE INNER CARD 2</t>
  </si>
  <si>
    <t>TAIWAN HURR 36CT CASE</t>
  </si>
  <si>
    <t>PCD7751P010</t>
  </si>
  <si>
    <t>OLYS OUTER US 98792481</t>
  </si>
  <si>
    <t>PCD7753P010</t>
  </si>
  <si>
    <t>OLYS OUTER NA 98812758</t>
  </si>
  <si>
    <t>OLYS US 6CT OUTER 98792482</t>
  </si>
  <si>
    <t>PCD7892P010</t>
  </si>
  <si>
    <t>OLY CLUB OUTER 98817343</t>
  </si>
  <si>
    <t>PSD0708P010</t>
  </si>
  <si>
    <t>PANNEL 1 IN OUTER CASE 95887870</t>
  </si>
  <si>
    <t>PSD0709P010</t>
  </si>
  <si>
    <t>PANNEL 2 IN OUTER CASE 95755147</t>
  </si>
  <si>
    <t>PSD4035P010</t>
  </si>
  <si>
    <t>OLY CLUB SPCR 98883828</t>
  </si>
  <si>
    <t>PCD7900P010</t>
  </si>
  <si>
    <t>OLY BONUS OUTER 98892605</t>
  </si>
  <si>
    <t>PSD4039P010</t>
  </si>
  <si>
    <t>OLY BONUS CTN SPACER 98893741</t>
  </si>
  <si>
    <t>PSD4040P010</t>
  </si>
  <si>
    <t>OLY BONUS OUTER SPACER 98902256</t>
  </si>
  <si>
    <t>PCD8029P010</t>
  </si>
  <si>
    <t>OLYS WE SC 6CT OUTER CASE 98950680</t>
  </si>
  <si>
    <t>PCD8349P010</t>
  </si>
  <si>
    <t>OLYMPUS CPG IMPL.3CT OUTCASE 99382842</t>
  </si>
  <si>
    <t>PSD3989P010</t>
  </si>
  <si>
    <t>OLYS INNER CARD 98806075</t>
  </si>
  <si>
    <t>PCD8129P011</t>
  </si>
  <si>
    <t>OUTER CASE -368CT 456*306*293MM</t>
  </si>
  <si>
    <t>PCD8130P011</t>
  </si>
  <si>
    <t>OUTE CTN-195CT495*424*256MM</t>
  </si>
  <si>
    <t>PCD8131P011</t>
  </si>
  <si>
    <t>OUTER CASE -240CT 456*306*293MM</t>
  </si>
  <si>
    <t>PSD4119P010</t>
  </si>
  <si>
    <t>INSERT CARD</t>
  </si>
  <si>
    <t>PCD8281P010</t>
  </si>
  <si>
    <t>PSD4151P010</t>
  </si>
  <si>
    <t>Insert card(315x303mm) 99443419</t>
  </si>
  <si>
    <t>PSD4152P010</t>
  </si>
  <si>
    <t>Insert card(837x107mm) 99443437</t>
  </si>
  <si>
    <t>PSD4153P010</t>
  </si>
  <si>
    <t>Insert card(400x315mm) 99443438</t>
  </si>
  <si>
    <t>PSD4154P010</t>
  </si>
  <si>
    <t>Divider (978x246mm) 99448525</t>
  </si>
  <si>
    <t>JACK FALCONSTEIN 42CT OUTER CASE</t>
  </si>
  <si>
    <t>PSD4178P010</t>
  </si>
  <si>
    <t>PSB0668P010</t>
  </si>
  <si>
    <t>CARD B9B 11X3.3CM</t>
  </si>
  <si>
    <t>PCD8558P0101</t>
  </si>
  <si>
    <t>PCD8570P0101</t>
  </si>
  <si>
    <t>PCD8605P0101</t>
  </si>
  <si>
    <t>PCD8611P0101</t>
  </si>
  <si>
    <t>PCD8645P0101</t>
  </si>
  <si>
    <t>PSD4268P0101</t>
  </si>
  <si>
    <t>PSD4269P0101</t>
  </si>
  <si>
    <t>PSD4270P0101</t>
  </si>
  <si>
    <t>PCD8388P0101</t>
  </si>
  <si>
    <t>PCD8510P0101</t>
  </si>
  <si>
    <t>PCD8512P0101</t>
  </si>
  <si>
    <t>PCD8557P0101</t>
  </si>
  <si>
    <t>PCD8569P0101</t>
  </si>
  <si>
    <t>2010.09.20</t>
    <phoneticPr fontId="3" type="noConversion"/>
  </si>
  <si>
    <t>2010.08.19</t>
    <phoneticPr fontId="3" type="noConversion"/>
  </si>
  <si>
    <t>PLD6162P0101</t>
  </si>
  <si>
    <t>WHITE STICKER-JACK OLYMPUS</t>
  </si>
  <si>
    <t>PLD6163P0101</t>
  </si>
  <si>
    <t>WHITE STICKER - JACK EH 81261407</t>
  </si>
  <si>
    <t>PLD6164P0101</t>
  </si>
  <si>
    <t>WHITE STICKER - JACK EH 81261379</t>
  </si>
  <si>
    <t>PLD6168P0101</t>
  </si>
  <si>
    <t>white sticker - Jack Olympus C flute</t>
  </si>
  <si>
    <t>PLD6194P0101</t>
  </si>
  <si>
    <t>Jack CA EH Pole sticker 99605923</t>
  </si>
  <si>
    <t>PLD6197P0101</t>
  </si>
  <si>
    <t>CA HANDLE STICKER 99604263</t>
  </si>
  <si>
    <t>PLD6210P0101</t>
  </si>
  <si>
    <t>Pole sticker 99626396</t>
  </si>
  <si>
    <t>PLD6211P0101</t>
  </si>
  <si>
    <t>HANDLE STICKER 99626384</t>
  </si>
  <si>
    <t>2010.08.16</t>
  </si>
  <si>
    <t>2010.11.11</t>
  </si>
  <si>
    <t>2010.10.25</t>
  </si>
  <si>
    <t>JACK OLYMPUS CA 10CT OUTERCASE 99620030</t>
  </si>
  <si>
    <t>BENETTON JACK OLYMPUS US 10CT OUTERCASE</t>
  </si>
  <si>
    <t>PINK OLY WE OUTERCASE 6CT 99701900</t>
  </si>
  <si>
    <t>OLY CLUBHOUSE CA 16CT OUTERCASE 98909901</t>
  </si>
  <si>
    <t>OLYS GOOGLE CA 9CT OUTER 99743032</t>
  </si>
  <si>
    <t>END INSERT CARD(303*254MM)99632642</t>
  </si>
  <si>
    <t>BOTTOM INSERT CARD(698*107MM)99632643</t>
  </si>
  <si>
    <t>MIDDLE INSERT CARD(400*254MM)99632644</t>
  </si>
  <si>
    <t>DIVIDER(978X242MM) 99654048</t>
  </si>
  <si>
    <t>OLYS OUTER NA 9CT 99605792</t>
  </si>
  <si>
    <t>PANTHER PINK NA CLUB OUTER #99597006</t>
  </si>
  <si>
    <t>OUTERCASE WE 9CT 99681533</t>
  </si>
  <si>
    <t>Olympus US 9ct(1U)</t>
  </si>
  <si>
    <t>Olympus NA 9ct(2N)</t>
  </si>
  <si>
    <t>Olympus US 6ct(3U)</t>
  </si>
  <si>
    <t>Olympus ClubHouse US 16ct(4U)</t>
  </si>
  <si>
    <t>Olympus Bonus Pack US 9CT(5U)</t>
  </si>
  <si>
    <t>Olympus WE Fighting 6ct(6E)</t>
  </si>
  <si>
    <t>Jack Olympus US 10ct(12U)</t>
  </si>
  <si>
    <t>Jack Megastator US 12ct(4U)</t>
  </si>
  <si>
    <t>Jack Olympus CA 10ct(16N)</t>
  </si>
  <si>
    <t>Olympus Google CA 9ct(18N)</t>
  </si>
  <si>
    <t>Olympus Clubhouse CA 16ct(17N)</t>
  </si>
  <si>
    <t>Panther Pink Olympus WE 6ct(19E)</t>
  </si>
  <si>
    <t>Jack Benetton Red US 10ct(15U)</t>
  </si>
  <si>
    <t>Olympus Google NA 9ct(14N)</t>
  </si>
  <si>
    <t>Panther Pink NA Clubhouse 16ct(96N)</t>
  </si>
  <si>
    <r>
      <t xml:space="preserve">Taiwan  36CT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20T</t>
    </r>
    <r>
      <rPr>
        <sz val="8"/>
        <rFont val="宋体"/>
        <family val="3"/>
        <charset val="134"/>
      </rPr>
      <t>）</t>
    </r>
    <phoneticPr fontId="3" type="noConversion"/>
  </si>
  <si>
    <t>JACK OLYMPUS WE 8CT OUTERCASE 99448216</t>
  </si>
  <si>
    <t>Jack Olympus WE 8CT Outercase C flute</t>
  </si>
  <si>
    <t>Outercase(3*4 layers) CA 12ct 99620085</t>
  </si>
  <si>
    <t>BENETTON Outercase(3x4 layers) US 12ct</t>
  </si>
  <si>
    <r>
      <t xml:space="preserve">Jack Olympus WE 8ct-BC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97E</t>
    </r>
    <r>
      <rPr>
        <sz val="8"/>
        <rFont val="宋体"/>
        <family val="3"/>
        <charset val="134"/>
      </rPr>
      <t>）</t>
    </r>
    <phoneticPr fontId="3" type="noConversion"/>
  </si>
  <si>
    <r>
      <t xml:space="preserve">Jack Olympus WE 8ct-BC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100E</t>
    </r>
    <r>
      <rPr>
        <sz val="8"/>
        <rFont val="宋体"/>
        <family val="3"/>
        <charset val="134"/>
      </rPr>
      <t>）</t>
    </r>
    <phoneticPr fontId="3" type="noConversion"/>
  </si>
  <si>
    <r>
      <t xml:space="preserve">Jack Megastator CA 12ct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6N</t>
    </r>
    <r>
      <rPr>
        <sz val="8"/>
        <rFont val="宋体"/>
        <family val="3"/>
        <charset val="134"/>
      </rPr>
      <t>）</t>
    </r>
    <r>
      <rPr>
        <sz val="8"/>
        <rFont val="Arial"/>
        <family val="2"/>
      </rPr>
      <t xml:space="preserve">  </t>
    </r>
    <phoneticPr fontId="3" type="noConversion"/>
  </si>
  <si>
    <r>
      <t xml:space="preserve">Red Jack Megastator US 12ct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5U</t>
    </r>
    <r>
      <rPr>
        <sz val="8"/>
        <rFont val="宋体"/>
        <family val="3"/>
        <charset val="134"/>
      </rPr>
      <t>）</t>
    </r>
    <phoneticPr fontId="3" type="noConversion"/>
  </si>
  <si>
    <r>
      <t>WE Harold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1E</t>
    </r>
    <r>
      <rPr>
        <sz val="8"/>
        <rFont val="宋体"/>
        <family val="3"/>
        <charset val="134"/>
      </rPr>
      <t>）</t>
    </r>
    <r>
      <rPr>
        <sz val="8"/>
        <rFont val="Arial"/>
        <family val="2"/>
      </rPr>
      <t xml:space="preserve">/NA Devastator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3N</t>
    </r>
    <r>
      <rPr>
        <sz val="8"/>
        <rFont val="宋体"/>
        <family val="3"/>
        <charset val="134"/>
      </rPr>
      <t>）</t>
    </r>
    <phoneticPr fontId="3" type="noConversion"/>
  </si>
  <si>
    <r>
      <t>Gordon with shrink sleeve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9E</t>
    </r>
    <r>
      <rPr>
        <sz val="8"/>
        <rFont val="宋体"/>
        <family val="3"/>
        <charset val="134"/>
      </rPr>
      <t>）</t>
    </r>
    <phoneticPr fontId="3" type="noConversion"/>
  </si>
  <si>
    <r>
      <t>NA X-Large 16ct refill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88U</t>
    </r>
    <r>
      <rPr>
        <sz val="8"/>
        <rFont val="宋体"/>
        <family val="3"/>
        <charset val="134"/>
      </rPr>
      <t>）</t>
    </r>
    <phoneticPr fontId="3" type="noConversion"/>
  </si>
  <si>
    <r>
      <t>WE 6x16ct Refill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22E</t>
    </r>
    <r>
      <rPr>
        <sz val="8"/>
        <rFont val="宋体"/>
        <family val="3"/>
        <charset val="134"/>
      </rPr>
      <t>）</t>
    </r>
    <phoneticPr fontId="3" type="noConversion"/>
  </si>
  <si>
    <r>
      <t>WE 3x32ct Refill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23E</t>
    </r>
    <r>
      <rPr>
        <sz val="8"/>
        <rFont val="宋体"/>
        <family val="3"/>
        <charset val="134"/>
      </rPr>
      <t>）</t>
    </r>
    <phoneticPr fontId="3" type="noConversion"/>
  </si>
  <si>
    <r>
      <t>NA Megatron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17U</t>
    </r>
    <r>
      <rPr>
        <sz val="8"/>
        <rFont val="宋体"/>
        <family val="3"/>
        <charset val="134"/>
      </rPr>
      <t>）</t>
    </r>
    <phoneticPr fontId="3" type="noConversion"/>
  </si>
  <si>
    <r>
      <t xml:space="preserve">S3NA Max X-Large SK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20U</t>
    </r>
    <r>
      <rPr>
        <sz val="8"/>
        <rFont val="宋体"/>
        <family val="3"/>
        <charset val="134"/>
      </rPr>
      <t>）</t>
    </r>
    <phoneticPr fontId="3" type="noConversion"/>
  </si>
  <si>
    <r>
      <t xml:space="preserve">WE Maxi SK 6ct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21E</t>
    </r>
    <r>
      <rPr>
        <sz val="8"/>
        <rFont val="宋体"/>
        <family val="3"/>
        <charset val="134"/>
      </rPr>
      <t>）</t>
    </r>
    <phoneticPr fontId="3" type="noConversion"/>
  </si>
  <si>
    <t>PBD0187P010</t>
  </si>
  <si>
    <t>TAIWAN HURR WHITE CARTON</t>
  </si>
  <si>
    <t>PND0004P010</t>
  </si>
  <si>
    <t>THIN PAPER(0DD10000032)</t>
  </si>
  <si>
    <t>POLE SPACER (IMPLEMENT)</t>
  </si>
  <si>
    <t>PBD0544P010</t>
  </si>
  <si>
    <t>COLOR CARTON 95863389</t>
  </si>
  <si>
    <t>COLOR CARTON 95861107</t>
  </si>
  <si>
    <t>WE MAXI SK CARTON 99307801</t>
  </si>
  <si>
    <t>PSD0055P010</t>
  </si>
  <si>
    <t>S3 POLE SPACER</t>
  </si>
  <si>
    <t>S3 2-BLOCK SPACER</t>
  </si>
  <si>
    <t>WE MAXI REFILL 16CT CARTON 99307809</t>
  </si>
  <si>
    <t>PBD0682P010</t>
  </si>
  <si>
    <t>WE MAXI REFILL 32CT CARTON 99307807</t>
  </si>
  <si>
    <t>OLY US CARTON 99245725</t>
  </si>
  <si>
    <t>OLY NA CARTON 99245727</t>
  </si>
  <si>
    <t>OLY US CLUBHOUSE CARTON 99245729</t>
  </si>
  <si>
    <t>PSD3502P010</t>
  </si>
  <si>
    <t>BACKING CARD 95439610</t>
  </si>
  <si>
    <t>PBD0720P010</t>
  </si>
  <si>
    <t>OLYMPUS CARTON W/NECKHANGER IPS 99390875</t>
  </si>
  <si>
    <t>OLYMPUS CPG CARTON 99331045</t>
  </si>
  <si>
    <t>Jack Olympus US Carton 99507915</t>
  </si>
  <si>
    <t>PBD0724P010</t>
  </si>
  <si>
    <t>PDD2563P010</t>
  </si>
  <si>
    <t>Back card 99481677</t>
  </si>
  <si>
    <t>PDD2564P010</t>
  </si>
  <si>
    <t>Banner 95445301</t>
  </si>
  <si>
    <t>PDD1543P011</t>
  </si>
  <si>
    <t>HAROLD EUROPE BACKING CARD</t>
  </si>
  <si>
    <t>PDD1760P010</t>
  </si>
  <si>
    <t>HAROLD(NA) BACKING CARD</t>
  </si>
  <si>
    <t>+17%VAT</t>
    <phoneticPr fontId="3" type="noConversion"/>
  </si>
  <si>
    <t>Bedrock3U</t>
    <phoneticPr fontId="3" type="noConversion"/>
  </si>
  <si>
    <t>PCD9787P0101</t>
    <phoneticPr fontId="3" type="noConversion"/>
  </si>
  <si>
    <r>
      <t>旧价</t>
    </r>
    <r>
      <rPr>
        <b/>
        <sz val="8"/>
        <rFont val="Arial"/>
        <family val="2"/>
      </rPr>
      <t>(HK$)</t>
    </r>
    <phoneticPr fontId="3" type="noConversion"/>
  </si>
  <si>
    <t>Bedrock 3U</t>
    <phoneticPr fontId="3" type="noConversion"/>
  </si>
  <si>
    <t>PAPER SLEEVE INSERT (GCAS:98533415)</t>
  </si>
  <si>
    <t>PDD2228P010</t>
  </si>
  <si>
    <t>PDD2461P010</t>
  </si>
  <si>
    <t>WHITE PAPER SHEET (GCAS:98567627)</t>
  </si>
  <si>
    <t>Date:</t>
    <phoneticPr fontId="3" type="noConversion"/>
  </si>
  <si>
    <t>Item</t>
    <phoneticPr fontId="3" type="noConversion"/>
  </si>
  <si>
    <t>Usage</t>
    <phoneticPr fontId="3" type="noConversion"/>
  </si>
  <si>
    <t>New price</t>
    <phoneticPr fontId="3" type="noConversion"/>
  </si>
  <si>
    <t>Price difference</t>
    <phoneticPr fontId="3" type="noConversion"/>
  </si>
  <si>
    <t>Percentage</t>
    <phoneticPr fontId="3" type="noConversion"/>
  </si>
  <si>
    <t>Rise Price/set</t>
    <phoneticPr fontId="3" type="noConversion"/>
  </si>
  <si>
    <t>Remark</t>
    <phoneticPr fontId="3" type="noConversion"/>
  </si>
  <si>
    <t>项目</t>
    <phoneticPr fontId="3" type="noConversion"/>
  </si>
  <si>
    <r>
      <t>用量</t>
    </r>
    <r>
      <rPr>
        <b/>
        <sz val="8"/>
        <rFont val="Times New Roman"/>
        <family val="1"/>
      </rPr>
      <t>/Set</t>
    </r>
    <phoneticPr fontId="3" type="noConversion"/>
  </si>
  <si>
    <r>
      <t>差</t>
    </r>
    <r>
      <rPr>
        <b/>
        <sz val="8"/>
        <rFont val="Times New Roman"/>
        <family val="1"/>
      </rPr>
      <t xml:space="preserve"> </t>
    </r>
    <r>
      <rPr>
        <b/>
        <sz val="8"/>
        <rFont val="宋体"/>
        <family val="3"/>
        <charset val="134"/>
      </rPr>
      <t>价</t>
    </r>
    <r>
      <rPr>
        <b/>
        <sz val="8"/>
        <rFont val="Times New Roman"/>
        <family val="1"/>
      </rPr>
      <t>(HK$)</t>
    </r>
    <phoneticPr fontId="3" type="noConversion"/>
  </si>
  <si>
    <r>
      <t>涨价比率</t>
    </r>
    <r>
      <rPr>
        <b/>
        <sz val="8"/>
        <rFont val="Arial"/>
        <family val="2"/>
      </rPr>
      <t>%/PC</t>
    </r>
    <phoneticPr fontId="3" type="noConversion"/>
  </si>
  <si>
    <r>
      <t>涨价</t>
    </r>
    <r>
      <rPr>
        <b/>
        <sz val="8"/>
        <rFont val="Arial"/>
        <family val="2"/>
      </rPr>
      <t>(HK$)/Set</t>
    </r>
    <phoneticPr fontId="3" type="noConversion"/>
  </si>
  <si>
    <t>备注</t>
    <phoneticPr fontId="3" type="noConversion"/>
  </si>
  <si>
    <t>PC</t>
    <phoneticPr fontId="3" type="noConversion"/>
  </si>
  <si>
    <r>
      <t>BACKING CARD (GCAS:98792372</t>
    </r>
    <r>
      <rPr>
        <sz val="8"/>
        <rFont val="宋体"/>
        <family val="3"/>
        <charset val="134"/>
      </rPr>
      <t>）</t>
    </r>
  </si>
  <si>
    <t>PBD0649P010</t>
  </si>
  <si>
    <t>PANTHER PINK CARTON US #98993081</t>
  </si>
  <si>
    <t>PBD0677P010</t>
  </si>
  <si>
    <t>OLYS RED CARTON US 98567371</t>
  </si>
  <si>
    <t>PBD0678P010</t>
  </si>
  <si>
    <t>OLY WE CTN W\NECKHANGER 99350620</t>
  </si>
  <si>
    <t>PBD0730P0101</t>
  </si>
  <si>
    <t>OLY CLUB CTN#99627243</t>
  </si>
  <si>
    <t>PBD0746P0101</t>
  </si>
  <si>
    <t>JACK OLYMPUS WE CARTON 99636561</t>
  </si>
  <si>
    <t>PBD0753P0101</t>
  </si>
  <si>
    <t>JACK OLYMPUS CA CARTON 99604261</t>
  </si>
  <si>
    <t>PBD0759P0101</t>
  </si>
  <si>
    <t>BENETTON JACK OLYMPUS US CARTON</t>
  </si>
  <si>
    <t>PBD0769P0101</t>
  </si>
  <si>
    <t>Olympus US Red carton IPMS 99298138</t>
  </si>
  <si>
    <t>PBD0771P0101</t>
  </si>
  <si>
    <t>PINK OLY WE CTN W/NECKHANGER  99724370</t>
  </si>
  <si>
    <t>PDD2625P0101</t>
  </si>
  <si>
    <t>BACK CARD 99636642</t>
  </si>
  <si>
    <t>PDD2626P0101</t>
  </si>
  <si>
    <t>BACK CARD 99636585</t>
  </si>
  <si>
    <t>PDD2627P0101</t>
  </si>
  <si>
    <t>BANNER 99636645</t>
  </si>
  <si>
    <t>PDD2628P0101</t>
  </si>
  <si>
    <t>BANNER 99636652</t>
  </si>
  <si>
    <t>PDD2641P0101</t>
  </si>
  <si>
    <t>Jack CA EH Back card 99604614</t>
  </si>
  <si>
    <t>PDD2642P0101</t>
  </si>
  <si>
    <t>Jack CA EH Banner 99604615</t>
  </si>
  <si>
    <t>PDD2650P0101</t>
  </si>
  <si>
    <t>BENETTON Back card 99722197</t>
  </si>
  <si>
    <t>PDD2651P0101</t>
  </si>
  <si>
    <t>BENETTON Banner 99722201</t>
  </si>
  <si>
    <r>
      <t>WE Harold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1E</t>
    </r>
    <r>
      <rPr>
        <sz val="8"/>
        <rFont val="宋体"/>
        <family val="3"/>
        <charset val="134"/>
      </rPr>
      <t>）</t>
    </r>
    <r>
      <rPr>
        <sz val="8"/>
        <rFont val="Arial"/>
        <family val="2"/>
      </rPr>
      <t xml:space="preserve">/NA Devastator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3N</t>
    </r>
    <r>
      <rPr>
        <sz val="8"/>
        <rFont val="宋体"/>
        <family val="3"/>
        <charset val="134"/>
      </rPr>
      <t>）</t>
    </r>
    <phoneticPr fontId="3" type="noConversion"/>
  </si>
  <si>
    <t>Jack Olympus US 10ct(12U/43U/44N)</t>
    <phoneticPr fontId="3" type="noConversion"/>
  </si>
  <si>
    <t>PCD8943P0101</t>
    <phoneticPr fontId="3" type="noConversion"/>
  </si>
  <si>
    <t>Jack Olympic CA 10ct (44N)</t>
    <phoneticPr fontId="3" type="noConversion"/>
  </si>
  <si>
    <t>OUTER CASE</t>
  </si>
  <si>
    <t>PLD6907P0101</t>
  </si>
  <si>
    <t>BLANK BARCODE LABEL</t>
  </si>
  <si>
    <t>2012.07.18</t>
  </si>
  <si>
    <t>Item</t>
    <phoneticPr fontId="3" type="noConversion"/>
  </si>
  <si>
    <t>Project</t>
    <phoneticPr fontId="3" type="noConversion"/>
  </si>
  <si>
    <t>Usage</t>
    <phoneticPr fontId="3" type="noConversion"/>
  </si>
  <si>
    <t>Effective</t>
    <phoneticPr fontId="3" type="noConversion"/>
  </si>
  <si>
    <t>Current price</t>
    <phoneticPr fontId="3" type="noConversion"/>
  </si>
  <si>
    <t>Price difference</t>
    <phoneticPr fontId="3" type="noConversion"/>
  </si>
  <si>
    <t>Percentage</t>
    <phoneticPr fontId="3" type="noConversion"/>
  </si>
  <si>
    <t>Rise Price/set</t>
    <phoneticPr fontId="3" type="noConversion"/>
  </si>
  <si>
    <t>Remark</t>
    <phoneticPr fontId="3" type="noConversion"/>
  </si>
  <si>
    <t>项目</t>
    <phoneticPr fontId="3" type="noConversion"/>
  </si>
  <si>
    <r>
      <t>用量</t>
    </r>
    <r>
      <rPr>
        <b/>
        <sz val="8"/>
        <rFont val="Times New Roman"/>
        <family val="1"/>
      </rPr>
      <t>/Set</t>
    </r>
    <phoneticPr fontId="3" type="noConversion"/>
  </si>
  <si>
    <t>生效日期</t>
    <phoneticPr fontId="3" type="noConversion"/>
  </si>
  <si>
    <r>
      <t>差</t>
    </r>
    <r>
      <rPr>
        <b/>
        <sz val="8"/>
        <rFont val="Times New Roman"/>
        <family val="1"/>
      </rPr>
      <t xml:space="preserve"> </t>
    </r>
    <r>
      <rPr>
        <b/>
        <sz val="8"/>
        <rFont val="宋体"/>
        <family val="3"/>
        <charset val="134"/>
      </rPr>
      <t>价</t>
    </r>
    <r>
      <rPr>
        <b/>
        <sz val="8"/>
        <rFont val="Times New Roman"/>
        <family val="1"/>
      </rPr>
      <t>(HK$)</t>
    </r>
    <phoneticPr fontId="3" type="noConversion"/>
  </si>
  <si>
    <r>
      <t>涨价比率</t>
    </r>
    <r>
      <rPr>
        <b/>
        <sz val="8"/>
        <rFont val="Arial"/>
        <family val="2"/>
      </rPr>
      <t>%/PC</t>
    </r>
    <phoneticPr fontId="3" type="noConversion"/>
  </si>
  <si>
    <r>
      <t>涨价</t>
    </r>
    <r>
      <rPr>
        <b/>
        <sz val="8"/>
        <rFont val="Arial"/>
        <family val="2"/>
      </rPr>
      <t>(HK$)/Set</t>
    </r>
    <phoneticPr fontId="3" type="noConversion"/>
  </si>
  <si>
    <t>备注</t>
    <phoneticPr fontId="3" type="noConversion"/>
  </si>
  <si>
    <t>PCD9660P0101</t>
  </si>
  <si>
    <t>PSD4709P0101</t>
  </si>
  <si>
    <t>JACK JR NE OUTERCASE 96256426</t>
  </si>
  <si>
    <t>OUTERCASE INSERT CARD 92249658(367*120MM</t>
  </si>
  <si>
    <t>2013.01.14</t>
  </si>
  <si>
    <t>2013.01.16</t>
  </si>
  <si>
    <r>
      <t>PP</t>
    </r>
    <r>
      <rPr>
        <b/>
        <sz val="11"/>
        <rFont val="宋体"/>
        <family val="3"/>
        <charset val="134"/>
      </rPr>
      <t>管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新旧价对比</t>
    </r>
    <r>
      <rPr>
        <b/>
        <sz val="11"/>
        <rFont val="Times New Roman"/>
        <family val="1"/>
      </rPr>
      <t>---</t>
    </r>
    <r>
      <rPr>
        <b/>
        <sz val="11"/>
        <rFont val="宋体"/>
        <family val="3"/>
        <charset val="134"/>
      </rPr>
      <t>供应商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品高</t>
    </r>
    <phoneticPr fontId="3" type="noConversion"/>
  </si>
  <si>
    <t>PP TUBE</t>
    <phoneticPr fontId="3" type="noConversion"/>
  </si>
  <si>
    <t>2013.01.18</t>
    <phoneticPr fontId="3" type="noConversion"/>
  </si>
  <si>
    <t>BUSINESS IMPLEMENT M STICKER</t>
    <phoneticPr fontId="3" type="noConversion"/>
  </si>
  <si>
    <t>Jack Galvastator (30U)</t>
    <phoneticPr fontId="3" type="noConversion"/>
  </si>
  <si>
    <r>
      <t>JACK GAL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29E</t>
    </r>
    <r>
      <rPr>
        <sz val="8"/>
        <rFont val="宋体"/>
        <family val="3"/>
        <charset val="134"/>
      </rPr>
      <t>）</t>
    </r>
    <phoneticPr fontId="3" type="noConversion"/>
  </si>
  <si>
    <r>
      <t>Galvatron (19N</t>
    </r>
    <r>
      <rPr>
        <sz val="8"/>
        <rFont val="宋体"/>
        <family val="3"/>
        <charset val="134"/>
      </rPr>
      <t>）</t>
    </r>
    <phoneticPr fontId="3" type="noConversion"/>
  </si>
  <si>
    <r>
      <t xml:space="preserve">JACK BIONIC NE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37E</t>
    </r>
    <r>
      <rPr>
        <sz val="8"/>
        <rFont val="宋体"/>
        <family val="3"/>
        <charset val="134"/>
      </rPr>
      <t>）</t>
    </r>
    <phoneticPr fontId="3" type="noConversion"/>
  </si>
  <si>
    <t>PPD1688P0101</t>
  </si>
  <si>
    <t>PE SHRINK BAG</t>
  </si>
  <si>
    <t>2012.07.17</t>
  </si>
  <si>
    <t>PRD0526P0101</t>
  </si>
  <si>
    <t>BLISTER COVER</t>
  </si>
  <si>
    <t>PRD0527P0101</t>
  </si>
  <si>
    <t>BLISTER TRAY</t>
  </si>
  <si>
    <t>PPD1669P0102</t>
    <phoneticPr fontId="3" type="noConversion"/>
  </si>
  <si>
    <t>Bionic Maxi SK 25E</t>
    <phoneticPr fontId="3" type="noConversion"/>
  </si>
  <si>
    <t>2011.07.05</t>
    <phoneticPr fontId="3" type="noConversion"/>
  </si>
  <si>
    <r>
      <t>Touchdown(USA)</t>
    </r>
    <r>
      <rPr>
        <sz val="8"/>
        <rFont val="宋体"/>
        <family val="3"/>
        <charset val="134"/>
      </rPr>
      <t>、</t>
    </r>
    <r>
      <rPr>
        <sz val="8"/>
        <rFont val="Arial"/>
        <family val="2"/>
      </rPr>
      <t>NNE-Mexico</t>
    </r>
    <r>
      <rPr>
        <sz val="8"/>
        <rFont val="宋体"/>
        <family val="3"/>
        <charset val="134"/>
      </rPr>
      <t>、</t>
    </r>
    <r>
      <rPr>
        <sz val="8"/>
        <rFont val="Arial"/>
        <family val="2"/>
      </rPr>
      <t>Ms Clairol-Mexico</t>
    </r>
    <r>
      <rPr>
        <sz val="8"/>
        <rFont val="宋体"/>
        <family val="3"/>
        <charset val="134"/>
      </rPr>
      <t>、</t>
    </r>
    <r>
      <rPr>
        <sz val="8"/>
        <rFont val="Arial"/>
        <family val="2"/>
      </rPr>
      <t>Ms Clairol-Japan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Beaty care</t>
    </r>
    <r>
      <rPr>
        <sz val="8"/>
        <rFont val="宋体"/>
        <family val="3"/>
        <charset val="134"/>
      </rPr>
      <t>）</t>
    </r>
    <phoneticPr fontId="3" type="noConversion"/>
  </si>
  <si>
    <t>Touchdown(UK) Beaty care</t>
    <phoneticPr fontId="3" type="noConversion"/>
  </si>
  <si>
    <t>TAIWAN HURR 36CT CASE</t>
    <phoneticPr fontId="3" type="noConversion"/>
  </si>
  <si>
    <r>
      <t xml:space="preserve">Taiwan  36CT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20T</t>
    </r>
    <r>
      <rPr>
        <sz val="8"/>
        <rFont val="宋体"/>
        <family val="3"/>
        <charset val="134"/>
      </rPr>
      <t>）</t>
    </r>
    <phoneticPr fontId="3" type="noConversion"/>
  </si>
  <si>
    <t>2010.09.20</t>
    <phoneticPr fontId="3" type="noConversion"/>
  </si>
  <si>
    <r>
      <t>NA Megatron/Galvastron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17U/21U</t>
    </r>
    <r>
      <rPr>
        <sz val="8"/>
        <rFont val="宋体"/>
        <family val="3"/>
        <charset val="134"/>
      </rPr>
      <t>）</t>
    </r>
    <phoneticPr fontId="3" type="noConversion"/>
  </si>
  <si>
    <t>PBD0898P0101</t>
  </si>
  <si>
    <t>PGP SWEEPER IMPL.3CT CARTON 92000472</t>
  </si>
  <si>
    <t>2011.09.26</t>
  </si>
  <si>
    <t>PBD0899P0101</t>
  </si>
  <si>
    <t>PGP MAX IMPL.3CT CARTON 92000473</t>
  </si>
  <si>
    <t>PBD0900P0101</t>
  </si>
  <si>
    <t>PGP MAX REFILL 6X16CT CARTON 92000471</t>
  </si>
  <si>
    <t>PBD0903P0101</t>
  </si>
  <si>
    <t>OLYMPICS US CARTON 99946991</t>
  </si>
  <si>
    <t>PBD0904P0101</t>
  </si>
  <si>
    <t>OLYMPICS CA CARTON 99946992</t>
  </si>
  <si>
    <t>PBD0905P0101</t>
  </si>
  <si>
    <t>JACK OLYMPICS US CARTON 99946993</t>
  </si>
  <si>
    <t>PBD0906P0101</t>
  </si>
  <si>
    <t>JACK OLYMPICS CA CARTON 99946994</t>
  </si>
  <si>
    <t>PBD0924P0101</t>
  </si>
  <si>
    <t>OLYMPUS LUCY US CARTON 92092509</t>
  </si>
  <si>
    <t>PBD0925P0101</t>
  </si>
  <si>
    <t>OLYMPUS JACK LUCY US CARTON 92092510</t>
  </si>
  <si>
    <t>PDD2858P0101</t>
  </si>
  <si>
    <t>JACK GALVASTATOR OLYMPICS US BACK CARD</t>
  </si>
  <si>
    <t>PDD2859P0101</t>
  </si>
  <si>
    <t>JACK GALVASTATOR OLYMPICS US BANNER</t>
  </si>
  <si>
    <t>PGP Sweeper Impl.3ct(39U)</t>
  </si>
  <si>
    <t>Jack Olympus Lucy US 10ct(46U)</t>
  </si>
  <si>
    <t>PCD9112P0101</t>
  </si>
  <si>
    <t>PGP SWEEPER IMPL.3CT OUTERCASE 92000481</t>
  </si>
  <si>
    <t>HKD</t>
  </si>
  <si>
    <t>PCD9114P0101</t>
  </si>
  <si>
    <t>PCD9123P0101</t>
  </si>
  <si>
    <t>OLYMPICS US 6CT OUTERCASE 99980964</t>
  </si>
  <si>
    <t>PCD9124P0101</t>
  </si>
  <si>
    <t>OLYMPICS US 9CT OUTERCASE 99980976</t>
  </si>
  <si>
    <t>PCD9125P0101</t>
  </si>
  <si>
    <t>LYMPICS CA 9CT OUTERCASE 92017925</t>
  </si>
  <si>
    <t>PCD9136P0101</t>
  </si>
  <si>
    <t>PCD9194P0101</t>
  </si>
  <si>
    <t>OLYMPUS LUCY US 9CT OUTERCASE 92100335</t>
  </si>
  <si>
    <t>PCD9195P0101</t>
  </si>
  <si>
    <t>OLYMPUS JACK LUCY US 10C OUTERCASE</t>
  </si>
  <si>
    <t>PCD9113P0101</t>
  </si>
  <si>
    <r>
      <t>旧价</t>
    </r>
    <r>
      <rPr>
        <b/>
        <sz val="8"/>
        <rFont val="Times New Roman"/>
        <family val="1"/>
      </rPr>
      <t>(HK$/PC)</t>
    </r>
    <phoneticPr fontId="3" type="noConversion"/>
  </si>
  <si>
    <t>PLD6522P0101</t>
  </si>
  <si>
    <t>2011.08.12</t>
  </si>
  <si>
    <t>PLD6523P0101</t>
  </si>
  <si>
    <t>JACK BIONIC NE HANDLE STICKER 99839804</t>
  </si>
  <si>
    <t>JACK BIONIC SE HANDLE STICKER 99839806</t>
  </si>
  <si>
    <t>RMB</t>
  </si>
  <si>
    <t>PLD6285P0102</t>
  </si>
  <si>
    <t>PLD6296P0102</t>
  </si>
  <si>
    <t>LABEL 99854191</t>
  </si>
  <si>
    <t>PLD6459P0101</t>
  </si>
  <si>
    <t>PLD6497P0101</t>
  </si>
  <si>
    <t>BUSINESS IMPLEMENT M STICKER</t>
  </si>
  <si>
    <t>PLD6501P0101</t>
  </si>
  <si>
    <t>JACK GAL DACH POLE STICKER 99619786</t>
  </si>
  <si>
    <t>PLD6505P0101</t>
  </si>
  <si>
    <t>WHITE STICKER-CONTAINER LABEL 99745117</t>
  </si>
  <si>
    <t>2011.02.21</t>
  </si>
  <si>
    <t>2011.03.09</t>
  </si>
  <si>
    <t>2011.05.18</t>
  </si>
  <si>
    <t>2011.07.12</t>
  </si>
  <si>
    <t>2011.08.05</t>
  </si>
  <si>
    <t>2011.03.03</t>
  </si>
  <si>
    <t>2011.06.29</t>
  </si>
  <si>
    <t>2011.07.06</t>
  </si>
  <si>
    <r>
      <t xml:space="preserve">JACK BIONIC SE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38E</t>
    </r>
    <r>
      <rPr>
        <sz val="8"/>
        <rFont val="宋体"/>
        <family val="3"/>
        <charset val="134"/>
      </rPr>
      <t>）</t>
    </r>
    <phoneticPr fontId="3" type="noConversion"/>
  </si>
  <si>
    <t>PC</t>
    <phoneticPr fontId="3" type="noConversion"/>
  </si>
  <si>
    <t>Project</t>
    <phoneticPr fontId="3" type="noConversion"/>
  </si>
  <si>
    <t>Vendor</t>
    <phoneticPr fontId="3" type="noConversion"/>
  </si>
  <si>
    <t xml:space="preserve">New price </t>
    <phoneticPr fontId="3" type="noConversion"/>
  </si>
  <si>
    <t>Old price</t>
    <phoneticPr fontId="3" type="noConversion"/>
  </si>
  <si>
    <t>供应商</t>
    <phoneticPr fontId="3" type="noConversion"/>
  </si>
  <si>
    <t>GM</t>
    <phoneticPr fontId="3" type="noConversion"/>
  </si>
  <si>
    <t>HSX00180000</t>
    <phoneticPr fontId="3" type="noConversion"/>
  </si>
  <si>
    <t>WAXOIL 70/30 GCAS 10050102</t>
  </si>
  <si>
    <t>S3 Refill 22E</t>
    <phoneticPr fontId="3" type="noConversion"/>
  </si>
  <si>
    <t>S3 Refill 88U</t>
    <phoneticPr fontId="3" type="noConversion"/>
  </si>
  <si>
    <t>S3 Refill 23E</t>
    <phoneticPr fontId="3" type="noConversion"/>
  </si>
  <si>
    <t>S3 21E</t>
    <phoneticPr fontId="3" type="noConversion"/>
  </si>
  <si>
    <r>
      <t>差</t>
    </r>
    <r>
      <rPr>
        <b/>
        <sz val="8"/>
        <rFont val="Times New Roman"/>
        <family val="1"/>
      </rPr>
      <t xml:space="preserve"> </t>
    </r>
    <r>
      <rPr>
        <b/>
        <sz val="8"/>
        <rFont val="宋体"/>
        <family val="3"/>
        <charset val="134"/>
      </rPr>
      <t>价</t>
    </r>
    <r>
      <rPr>
        <b/>
        <sz val="8"/>
        <rFont val="Times New Roman"/>
        <family val="1"/>
      </rPr>
      <t>(GBP/KG)</t>
    </r>
    <phoneticPr fontId="3" type="noConversion"/>
  </si>
  <si>
    <t>旧价(GBP/KG)</t>
    <phoneticPr fontId="3" type="noConversion"/>
  </si>
  <si>
    <t>石蜡新旧价对比--供应商/Kerax</t>
    <phoneticPr fontId="3" type="noConversion"/>
  </si>
  <si>
    <r>
      <t>每套</t>
    </r>
    <r>
      <rPr>
        <b/>
        <sz val="8"/>
        <rFont val="Times New Roman"/>
        <family val="1"/>
      </rPr>
      <t>(GBP/KG)</t>
    </r>
    <phoneticPr fontId="3" type="noConversion"/>
  </si>
  <si>
    <t>HOT MELT GLUE</t>
  </si>
  <si>
    <t>LUBRICANT T6003C</t>
  </si>
  <si>
    <t>S3 NA Max X-Large (20U&amp;21E)</t>
  </si>
  <si>
    <t>Taiwan wave</t>
  </si>
  <si>
    <t>HOT STAMP FOIL</t>
  </si>
  <si>
    <t>HOT STAMP FOIL WIDTH 58MM</t>
  </si>
  <si>
    <t>OUTER SHIPPER</t>
  </si>
  <si>
    <t>OUTER SHIPPER-K3K,C-FLUTE(300G/180G/300G</t>
  </si>
  <si>
    <t>HKD</t>
    <phoneticPr fontId="3" type="noConversion"/>
  </si>
  <si>
    <t>INSERT CARD1</t>
  </si>
  <si>
    <t>INSERT CARD2</t>
  </si>
  <si>
    <t>FORK CARD-A3A-B 175/112/175</t>
  </si>
  <si>
    <t xml:space="preserve"> WHITE STICKER 80G SBS NO REMOVABLE</t>
  </si>
  <si>
    <r>
      <t>贴纸新旧价对比</t>
    </r>
    <r>
      <rPr>
        <b/>
        <sz val="11"/>
        <rFont val="Times New Roman"/>
        <family val="1"/>
      </rPr>
      <t>---</t>
    </r>
    <r>
      <rPr>
        <b/>
        <sz val="11"/>
        <rFont val="宋体"/>
        <family val="3"/>
        <charset val="134"/>
      </rPr>
      <t>供应商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佰瑞新</t>
    </r>
    <phoneticPr fontId="3" type="noConversion"/>
  </si>
  <si>
    <t>PCD8757P0101</t>
    <phoneticPr fontId="3" type="noConversion"/>
  </si>
  <si>
    <t>JACK OLY WE 8CT(C-flute)OUTER 99639660</t>
  </si>
  <si>
    <t>Jack Olympus 22E</t>
    <phoneticPr fontId="3" type="noConversion"/>
  </si>
  <si>
    <t>2011.02.16</t>
    <phoneticPr fontId="3" type="noConversion"/>
  </si>
  <si>
    <r>
      <t>新价</t>
    </r>
    <r>
      <rPr>
        <b/>
        <sz val="8"/>
        <color indexed="10"/>
        <rFont val="Times New Roman"/>
        <family val="1"/>
      </rPr>
      <t>(RMB/PC)</t>
    </r>
    <phoneticPr fontId="3" type="noConversion"/>
  </si>
  <si>
    <r>
      <t>差</t>
    </r>
    <r>
      <rPr>
        <b/>
        <sz val="8"/>
        <rFont val="Times New Roman"/>
        <family val="1"/>
      </rPr>
      <t xml:space="preserve"> </t>
    </r>
    <r>
      <rPr>
        <b/>
        <sz val="8"/>
        <rFont val="宋体"/>
        <family val="3"/>
        <charset val="134"/>
      </rPr>
      <t>价</t>
    </r>
    <r>
      <rPr>
        <b/>
        <sz val="8"/>
        <rFont val="Times New Roman"/>
        <family val="1"/>
      </rPr>
      <t>(RMB$)</t>
    </r>
    <phoneticPr fontId="3" type="noConversion"/>
  </si>
  <si>
    <t>PBD0837P0101</t>
  </si>
  <si>
    <t>BIONIC US CARTON 99858625</t>
  </si>
  <si>
    <t>PC</t>
  </si>
  <si>
    <t>PBD0838P0101</t>
  </si>
  <si>
    <t>BIONIC CA CARTON 99776646</t>
  </si>
  <si>
    <t>PBD0839P0101</t>
  </si>
  <si>
    <t>JACK BIONIC US CARTON 99848380</t>
  </si>
  <si>
    <t>PBD0840P0101</t>
  </si>
  <si>
    <t>JACK BIONIC CA CARTON 99779990</t>
  </si>
  <si>
    <t>PBD0847P0101</t>
  </si>
  <si>
    <t>BIONIC XL 16CT REFILL NA CTN 99826994</t>
  </si>
  <si>
    <t>PBD0848P0101</t>
  </si>
  <si>
    <t>BIONIC MAXI 16CT REF WE CTN 99832408</t>
  </si>
  <si>
    <t>PBD0849P0101</t>
  </si>
  <si>
    <t>BIONIC MAXI 32CT REF WE CTN 99840645</t>
  </si>
  <si>
    <t>PBD0962P0101</t>
  </si>
  <si>
    <t>Bionic SE 6ct carton IPS 92175346</t>
  </si>
  <si>
    <t>PBD1077P0101</t>
  </si>
  <si>
    <t>JACK JR SE CARTON 99829342(317*119*32MM)</t>
  </si>
  <si>
    <t>2013.01.10</t>
  </si>
  <si>
    <t>PBD1078P0101</t>
  </si>
  <si>
    <t>JACK JR NE CARTON 96158858（317*119*32MM</t>
  </si>
  <si>
    <t>PDD3084P0101</t>
  </si>
  <si>
    <t xml:space="preserve"> HANDLE CARD 1 96188056(L-117*W-82.5MM)</t>
  </si>
  <si>
    <t>PBD1083U0601</t>
  </si>
  <si>
    <t>PBD1084U0601</t>
  </si>
  <si>
    <t>BUSINESS IMPL-M-A INNER BOX(NEW LOGO)</t>
  </si>
  <si>
    <t>PCD9658P0101</t>
  </si>
  <si>
    <t>JACK JR SE OUTERCASE 96256427(700*244*13</t>
  </si>
  <si>
    <t>HSX00720000</t>
  </si>
  <si>
    <t>Olympus/S3/Jack Dwight</t>
  </si>
  <si>
    <t>GM</t>
  </si>
  <si>
    <t>汇滔行</t>
  </si>
  <si>
    <t>BUSINESS</t>
  </si>
  <si>
    <t>ROUND LABEL 26MM 40081938</t>
  </si>
  <si>
    <t>TRANSPARENT LABEL FOR HANDLE 92226746(16</t>
  </si>
  <si>
    <t>PLD0001P011</t>
    <phoneticPr fontId="3" type="noConversion"/>
  </si>
  <si>
    <t>PBD1089P0102</t>
  </si>
  <si>
    <t>PBD1127P0101</t>
  </si>
  <si>
    <t>PBD1209P0101</t>
  </si>
  <si>
    <t>PBD1216P0101</t>
  </si>
  <si>
    <t>PBD1217P0101</t>
  </si>
  <si>
    <t>PBD1219P0101</t>
  </si>
  <si>
    <t>PBD1223P0101</t>
  </si>
  <si>
    <t>PBD1224P0101</t>
  </si>
  <si>
    <t>WINDOW BOX</t>
  </si>
  <si>
    <t>BEDROCK ITB NA CARTON 96328806</t>
  </si>
  <si>
    <t>BEDROCK OOB NA CARTON 96478263</t>
  </si>
  <si>
    <t>JJR OLY SE CARTON 96508810 (317x119x32MM</t>
  </si>
  <si>
    <t>JJR OLY NE CARTON 96508808 (317x119x32MM</t>
  </si>
  <si>
    <t>MAXI REFILL WE 6X16CT CTN96508815</t>
  </si>
  <si>
    <t>MAXI SK WE 6CT CARTON 96508816</t>
  </si>
  <si>
    <t>OLY SE CARTON W/NECKHANGER 96632085</t>
  </si>
  <si>
    <t>OLY NE CARTON W/NECKHANGER 96632114</t>
  </si>
  <si>
    <t>0DLY0000067E</t>
  </si>
  <si>
    <t>0DS30000097E</t>
  </si>
  <si>
    <t>0DS30000033E</t>
  </si>
  <si>
    <t>0DLY0000070E</t>
  </si>
  <si>
    <t>PRD0564P0101</t>
  </si>
  <si>
    <t>PRD0565P0101</t>
  </si>
  <si>
    <t>APET 0.6MM BLISTER TRAY1(RIGHT)96515000</t>
  </si>
  <si>
    <t>APET 0.6MM BLISTER TRAY2(LEFT)96513098</t>
  </si>
  <si>
    <t>PPD1757P0103</t>
    <phoneticPr fontId="3" type="noConversion"/>
  </si>
  <si>
    <t>Jack Falconstein poly bag</t>
  </si>
  <si>
    <t>Bedrock4U</t>
    <phoneticPr fontId="3" type="noConversion"/>
  </si>
  <si>
    <t>PCDA001P0101</t>
    <phoneticPr fontId="3" type="noConversion"/>
  </si>
  <si>
    <t>0DLY0000068E</t>
    <phoneticPr fontId="3" type="noConversion"/>
  </si>
  <si>
    <t>PCDA004P0101</t>
    <phoneticPr fontId="3" type="noConversion"/>
  </si>
  <si>
    <t>0DS30000069E</t>
    <phoneticPr fontId="3" type="noConversion"/>
  </si>
  <si>
    <t>PSD4709P0101</t>
    <phoneticPr fontId="3" type="noConversion"/>
  </si>
  <si>
    <t>0DLY0000059/60/61E</t>
    <phoneticPr fontId="3" type="noConversion"/>
  </si>
  <si>
    <t>Bedrock3U</t>
    <phoneticPr fontId="3" type="noConversion"/>
  </si>
  <si>
    <t>PSD4775P0102</t>
    <phoneticPr fontId="3" type="noConversion"/>
  </si>
  <si>
    <t>PC</t>
    <phoneticPr fontId="3" type="noConversion"/>
  </si>
  <si>
    <t>0DS30000028/31U</t>
    <phoneticPr fontId="3" type="noConversion"/>
  </si>
  <si>
    <t>Bedrock 3U</t>
    <phoneticPr fontId="3" type="noConversion"/>
  </si>
  <si>
    <t>实用时间</t>
    <phoneticPr fontId="3" type="noConversion"/>
  </si>
  <si>
    <t>New - Old</t>
    <phoneticPr fontId="3" type="noConversion"/>
  </si>
  <si>
    <t>ANODIZING TUBE OD 19MM*T 0.8MM*L 4356MM</t>
  </si>
  <si>
    <t>ANODIZING TUBE OD 14MM*T1.0MM*L4185MM</t>
  </si>
  <si>
    <t>鸿金源</t>
  </si>
  <si>
    <t>ALUM TUBE 4596MM</t>
  </si>
  <si>
    <t>鸿金源</t>
    <phoneticPr fontId="3" type="noConversion"/>
  </si>
  <si>
    <t>TUBE ANODIZING TUBE OD24MM*T 1.0MM*L4446</t>
  </si>
  <si>
    <t>ANODIZING TUBE OD 24MM*T 1.0MM*L4182MM</t>
  </si>
  <si>
    <t>Jack Junior Olympus(59U/60E/61E)</t>
    <phoneticPr fontId="3" type="noConversion"/>
  </si>
  <si>
    <t>ANODIZING TUBE OD 19MM*T 0.8MM*L 4265MM</t>
    <phoneticPr fontId="3" type="noConversion"/>
  </si>
  <si>
    <t>减薄铝管</t>
    <phoneticPr fontId="3" type="noConversion"/>
  </si>
  <si>
    <t>Apr/13~Aug/13</t>
    <phoneticPr fontId="3" type="noConversion"/>
  </si>
  <si>
    <t>Mar/13~May/13</t>
    <phoneticPr fontId="3" type="noConversion"/>
  </si>
  <si>
    <t>PBD1154P0101</t>
  </si>
  <si>
    <t>PBD1328P0101</t>
  </si>
  <si>
    <t>PGP SWEEPER IMPL.3CT CARTON 96898661</t>
  </si>
  <si>
    <t>PBD1335P0101</t>
  </si>
  <si>
    <t>JJR REMOVEARMSTRONG NA CARTON 96941201</t>
  </si>
  <si>
    <t>JJR REMOVEARMSTRONG NA OUTER 96941223</t>
  </si>
  <si>
    <t>YEL DUSTER 360° BC84855788/IPS99667061</t>
  </si>
  <si>
    <t>180 BLUE DUSTER FC98967685/BC84855787</t>
  </si>
  <si>
    <t xml:space="preserve">WE Blue duster FC 98967685/IPS99856052  </t>
  </si>
  <si>
    <t>S3 20U</t>
    <phoneticPr fontId="3" type="noConversion"/>
  </si>
  <si>
    <t>PC</t>
    <phoneticPr fontId="3" type="noConversion"/>
  </si>
  <si>
    <t>PPD1521P010</t>
    <phoneticPr fontId="3" type="noConversion"/>
  </si>
  <si>
    <t>0DD1000040C</t>
    <phoneticPr fontId="3" type="noConversion"/>
  </si>
  <si>
    <t>PPD1708P0101</t>
    <phoneticPr fontId="3" type="noConversion"/>
  </si>
  <si>
    <t>0DGN0000022U</t>
    <phoneticPr fontId="3" type="noConversion"/>
  </si>
  <si>
    <t>PPD1757P0103</t>
    <phoneticPr fontId="3" type="noConversion"/>
  </si>
  <si>
    <t>BEDROCK 1/2/4U</t>
    <phoneticPr fontId="3" type="noConversion"/>
  </si>
  <si>
    <t>PPD1764P0102</t>
    <phoneticPr fontId="3" type="noConversion"/>
  </si>
  <si>
    <t>RL</t>
    <phoneticPr fontId="3" type="noConversion"/>
  </si>
  <si>
    <t>S3 30U/26U/32E/33E</t>
    <phoneticPr fontId="3" type="noConversion"/>
  </si>
  <si>
    <t>BEDROCK 3U</t>
    <phoneticPr fontId="3" type="noConversion"/>
  </si>
  <si>
    <t>Galvatron 0DGN0000018E/18U/19N</t>
    <phoneticPr fontId="3" type="noConversion"/>
  </si>
  <si>
    <t>Bedrock 1U/2U/4U</t>
    <phoneticPr fontId="3" type="noConversion"/>
  </si>
  <si>
    <t>0DLY0000066U/67E/68E/73U/S3 28U/31U</t>
    <phoneticPr fontId="3" type="noConversion"/>
  </si>
  <si>
    <t>Jack Olympic US 10ct (43U)</t>
    <phoneticPr fontId="3" type="noConversion"/>
  </si>
  <si>
    <t>PLD6497P0101</t>
    <phoneticPr fontId="3" type="noConversion"/>
  </si>
  <si>
    <r>
      <t xml:space="preserve">BUSINESS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20J/29J)</t>
    </r>
    <phoneticPr fontId="3" type="noConversion"/>
  </si>
  <si>
    <t>PLD5995P010</t>
    <phoneticPr fontId="3" type="noConversion"/>
  </si>
  <si>
    <t>HANGING LOOP 95439612</t>
    <phoneticPr fontId="3" type="noConversion"/>
  </si>
  <si>
    <t>Hanger 99629034</t>
    <phoneticPr fontId="3" type="noConversion"/>
  </si>
  <si>
    <t>BLISTER/THERMOFORM TRAY 99852093</t>
    <phoneticPr fontId="3" type="noConversion"/>
  </si>
  <si>
    <t>BLISTER</t>
    <phoneticPr fontId="3" type="noConversion"/>
  </si>
  <si>
    <t>JACK JR XL OOB HANGER 96241398</t>
    <phoneticPr fontId="3" type="noConversion"/>
  </si>
  <si>
    <t>2013.08.29</t>
    <phoneticPr fontId="3" type="noConversion"/>
  </si>
  <si>
    <t>JACK JR XL OOB HANGER BELT-STRAP96241401</t>
    <phoneticPr fontId="3" type="noConversion"/>
  </si>
  <si>
    <t>Bionic Clubhouse US 16ct(36U)/48U</t>
    <phoneticPr fontId="3" type="noConversion"/>
  </si>
  <si>
    <t>Bella2E/6E/7E/8E/9E</t>
    <phoneticPr fontId="3" type="noConversion"/>
  </si>
  <si>
    <t>Olympus NA 9ct(2N)</t>
    <phoneticPr fontId="3" type="noConversion"/>
  </si>
  <si>
    <t>Olympus ClubHouse US 16ct(4U)</t>
    <phoneticPr fontId="3" type="noConversion"/>
  </si>
  <si>
    <t>Olympus WE Fighting 6ct(6E)</t>
    <phoneticPr fontId="3" type="noConversion"/>
  </si>
  <si>
    <t>Jack Olympus US 10ct(12U)</t>
    <phoneticPr fontId="3" type="noConversion"/>
  </si>
  <si>
    <r>
      <t>WE Harold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1E</t>
    </r>
    <r>
      <rPr>
        <sz val="8"/>
        <rFont val="宋体"/>
        <family val="3"/>
        <charset val="134"/>
      </rPr>
      <t>）</t>
    </r>
    <phoneticPr fontId="3" type="noConversion"/>
  </si>
  <si>
    <r>
      <t xml:space="preserve">NA Devastator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3N</t>
    </r>
    <r>
      <rPr>
        <sz val="8"/>
        <rFont val="宋体"/>
        <family val="3"/>
        <charset val="134"/>
      </rPr>
      <t>）</t>
    </r>
    <phoneticPr fontId="3" type="noConversion"/>
  </si>
  <si>
    <t>Panther Pink US 9ct(91U)</t>
    <phoneticPr fontId="3" type="noConversion"/>
  </si>
  <si>
    <t>Olympus Clubhouse CA 16ct(17N)</t>
    <phoneticPr fontId="3" type="noConversion"/>
  </si>
  <si>
    <t>Jack Olympus CA 10ct(16N)</t>
    <phoneticPr fontId="3" type="noConversion"/>
  </si>
  <si>
    <t>Jack Benetton Red US 10ct(15U)</t>
    <phoneticPr fontId="3" type="noConversion"/>
  </si>
  <si>
    <t>Panther Pink Olympus WE 6ct(19E)</t>
    <phoneticPr fontId="3" type="noConversion"/>
  </si>
  <si>
    <t>PGP Sweeper Impl.3ct(39U)</t>
    <phoneticPr fontId="3" type="noConversion"/>
  </si>
  <si>
    <t>PGP Max Impl.3ct (26U)</t>
    <phoneticPr fontId="3" type="noConversion"/>
  </si>
  <si>
    <t>PGP Max Refill 6x16ct (92U)</t>
    <phoneticPr fontId="3" type="noConversion"/>
  </si>
  <si>
    <t>2011.10.07</t>
    <phoneticPr fontId="3" type="noConversion"/>
  </si>
  <si>
    <t>2011.10.10</t>
    <phoneticPr fontId="3" type="noConversion"/>
  </si>
  <si>
    <t>2011.11.07</t>
    <phoneticPr fontId="3" type="noConversion"/>
  </si>
  <si>
    <t>Jack Olympus Lucy US 10ct(46U)</t>
    <phoneticPr fontId="3" type="noConversion"/>
  </si>
  <si>
    <t>2011.10.19</t>
    <phoneticPr fontId="3" type="noConversion"/>
  </si>
  <si>
    <t>2012.01.13</t>
    <phoneticPr fontId="3" type="noConversion"/>
  </si>
  <si>
    <t>2012.02.02</t>
    <phoneticPr fontId="3" type="noConversion"/>
  </si>
  <si>
    <t>2012.02.22</t>
    <phoneticPr fontId="3" type="noConversion"/>
  </si>
  <si>
    <t>2011.11.18</t>
    <phoneticPr fontId="3" type="noConversion"/>
  </si>
  <si>
    <t>2012.03.02</t>
    <phoneticPr fontId="3" type="noConversion"/>
  </si>
  <si>
    <t>2012.03.21</t>
    <phoneticPr fontId="3" type="noConversion"/>
  </si>
  <si>
    <t>2012.05.08</t>
    <phoneticPr fontId="3" type="noConversion"/>
  </si>
  <si>
    <t>2012.05.22</t>
    <phoneticPr fontId="3" type="noConversion"/>
  </si>
  <si>
    <t>2012.05.17</t>
    <phoneticPr fontId="3" type="noConversion"/>
  </si>
  <si>
    <t>2012.06.20</t>
    <phoneticPr fontId="3" type="noConversion"/>
  </si>
  <si>
    <t>2012.10.24</t>
    <phoneticPr fontId="3" type="noConversion"/>
  </si>
  <si>
    <t>2013.03.07</t>
    <phoneticPr fontId="3" type="noConversion"/>
  </si>
  <si>
    <t>2013.03.20</t>
    <phoneticPr fontId="3" type="noConversion"/>
  </si>
  <si>
    <t>2013.04.01</t>
    <phoneticPr fontId="3" type="noConversion"/>
  </si>
  <si>
    <t>2013.03.19</t>
    <phoneticPr fontId="3" type="noConversion"/>
  </si>
  <si>
    <t>2013.04.12</t>
    <phoneticPr fontId="3" type="noConversion"/>
  </si>
  <si>
    <t>2013.04.26</t>
    <phoneticPr fontId="3" type="noConversion"/>
  </si>
  <si>
    <t>2013.05.08</t>
    <phoneticPr fontId="3" type="noConversion"/>
  </si>
  <si>
    <t>2013.05.21</t>
    <phoneticPr fontId="3" type="noConversion"/>
  </si>
  <si>
    <t>0DRT0000006J</t>
    <phoneticPr fontId="3" type="noConversion"/>
  </si>
  <si>
    <t>2013.10.23</t>
    <phoneticPr fontId="3" type="noConversion"/>
  </si>
  <si>
    <t>0DBR0000003U</t>
    <phoneticPr fontId="3" type="noConversion"/>
  </si>
  <si>
    <t>0DBR0000004U</t>
    <phoneticPr fontId="3" type="noConversion"/>
  </si>
  <si>
    <t>2013.10.18</t>
    <phoneticPr fontId="3" type="noConversion"/>
  </si>
  <si>
    <t>2013.10.31</t>
    <phoneticPr fontId="3" type="noConversion"/>
  </si>
  <si>
    <t>0DS30000033E</t>
    <phoneticPr fontId="3" type="noConversion"/>
  </si>
  <si>
    <t>0DLY0000069E</t>
    <phoneticPr fontId="3" type="noConversion"/>
  </si>
  <si>
    <t>0DLY0000070E</t>
    <phoneticPr fontId="3" type="noConversion"/>
  </si>
  <si>
    <t>2014.02.01</t>
    <phoneticPr fontId="3" type="noConversion"/>
  </si>
  <si>
    <t>0dly0000069E</t>
    <phoneticPr fontId="3" type="noConversion"/>
  </si>
  <si>
    <t>2014.07.01</t>
    <phoneticPr fontId="3" type="noConversion"/>
  </si>
  <si>
    <t>Jack Junar 66U/73U</t>
    <phoneticPr fontId="3" type="noConversion"/>
  </si>
  <si>
    <t>2014.07.22</t>
    <phoneticPr fontId="3" type="noConversion"/>
  </si>
  <si>
    <t>PGP SEEEPER IMPL.3CT OUTERCASE 96898666</t>
  </si>
  <si>
    <t>MTA049300002</t>
    <phoneticPr fontId="3" type="noConversion"/>
  </si>
  <si>
    <t>13.4650</t>
    <phoneticPr fontId="3" type="noConversion"/>
  </si>
  <si>
    <t>Effective</t>
    <phoneticPr fontId="3" type="noConversion"/>
  </si>
  <si>
    <t>New price</t>
    <phoneticPr fontId="3" type="noConversion"/>
  </si>
  <si>
    <t>生效日期</t>
    <phoneticPr fontId="3" type="noConversion"/>
  </si>
  <si>
    <r>
      <t>新价</t>
    </r>
    <r>
      <rPr>
        <b/>
        <sz val="8"/>
        <color indexed="8"/>
        <rFont val="Times New Roman"/>
        <family val="1"/>
      </rPr>
      <t>(HK$/PC)</t>
    </r>
    <phoneticPr fontId="3" type="noConversion"/>
  </si>
  <si>
    <t>INSERT CARD 96383488</t>
    <phoneticPr fontId="3" type="noConversion"/>
  </si>
  <si>
    <t>JACK JR XL OOB INSERT CARD 1 96241411</t>
    <phoneticPr fontId="3" type="noConversion"/>
  </si>
  <si>
    <t>JACK JR XL OOB INSERT CARD 2 96241409</t>
    <phoneticPr fontId="3" type="noConversion"/>
  </si>
  <si>
    <t>JACK JR XL OOB INSERT CARD 3 96351113</t>
    <phoneticPr fontId="3" type="noConversion"/>
  </si>
  <si>
    <t>GALV TESLA TOGO NA 12x1ct OUTER 96266341</t>
    <phoneticPr fontId="3" type="noConversion"/>
  </si>
  <si>
    <t>GALVA TESLA NA 12X1ct OUTERCASE 96360250</t>
    <phoneticPr fontId="3" type="noConversion"/>
  </si>
  <si>
    <t>J GALV TESLA NA 12X3ct OUTERCASE96239850</t>
    <phoneticPr fontId="3" type="noConversion"/>
  </si>
  <si>
    <t>J GALVA ROSE NA 12*3CT OUTER 96304740</t>
    <phoneticPr fontId="3" type="noConversion"/>
  </si>
  <si>
    <t>J GALV TESLA NA 4x3ct OUTERCASE 96310298</t>
    <phoneticPr fontId="3" type="noConversion"/>
  </si>
  <si>
    <t>Bedrock OOB NA 4ct outercase 96398734</t>
    <phoneticPr fontId="3" type="noConversion"/>
  </si>
  <si>
    <t>BR OOB 4ct bottom insert Card 96454589</t>
    <phoneticPr fontId="3" type="noConversion"/>
  </si>
  <si>
    <t>BR OOB 4ct top insert Card 96509713</t>
    <phoneticPr fontId="3" type="noConversion"/>
  </si>
  <si>
    <t>BEDROCK OOB NA 2CT OUTERCASE 96398733</t>
    <phoneticPr fontId="3" type="noConversion"/>
  </si>
  <si>
    <t>BR OOB 2CT BOTTOM INSERT CARD 96456525</t>
    <phoneticPr fontId="3" type="noConversion"/>
  </si>
  <si>
    <t>BR OOB 2CT TOP INSERT CARD 96509714</t>
    <phoneticPr fontId="3" type="noConversion"/>
  </si>
  <si>
    <t>BEDROCK ITB NA OUTERCASE 96398736</t>
    <phoneticPr fontId="3" type="noConversion"/>
  </si>
  <si>
    <t>BEDROCK OOB NA 4CT OUTERCASE 96478265</t>
    <phoneticPr fontId="3" type="noConversion"/>
  </si>
  <si>
    <t>JJR OLY SE OUTERCASE 96508813</t>
    <phoneticPr fontId="3" type="noConversion"/>
  </si>
  <si>
    <t>XL ITB SK 6CT XN OUTERCASE96235102</t>
    <phoneticPr fontId="3" type="noConversion"/>
  </si>
  <si>
    <t>JACK JR XL OOB 6CT XN OUTERCASE 96240098</t>
    <phoneticPr fontId="3" type="noConversion"/>
  </si>
  <si>
    <t>JACK JR XL PRO OOB 6CT XN OUTER 96240099</t>
    <phoneticPr fontId="3" type="noConversion"/>
  </si>
  <si>
    <t>JACK JR XL REFILL NA 6X19CT CASE96246833</t>
    <phoneticPr fontId="3" type="noConversion"/>
  </si>
  <si>
    <t>JACK JR XL RF PRO NA 6X19CT CASE96246841</t>
    <phoneticPr fontId="3" type="noConversion"/>
  </si>
  <si>
    <t>PC</t>
    <phoneticPr fontId="3" type="noConversion"/>
  </si>
  <si>
    <t>PC</t>
    <phoneticPr fontId="3" type="noConversion"/>
  </si>
  <si>
    <t>2014.07.01</t>
    <phoneticPr fontId="3" type="noConversion"/>
  </si>
  <si>
    <t>2014.07.23</t>
    <phoneticPr fontId="3" type="noConversion"/>
  </si>
  <si>
    <t>PBD1154P0101</t>
    <phoneticPr fontId="3" type="noConversion"/>
  </si>
  <si>
    <t>Bedrock 1U/2U</t>
    <phoneticPr fontId="3" type="noConversion"/>
  </si>
  <si>
    <t>2013.06.17</t>
    <phoneticPr fontId="3" type="noConversion"/>
  </si>
  <si>
    <t>PND0022P010</t>
    <phoneticPr fontId="3" type="noConversion"/>
  </si>
  <si>
    <t>COTTON PAPER 455*300MM,THK0.5MM</t>
    <phoneticPr fontId="3" type="noConversion"/>
  </si>
  <si>
    <t>Flconstein</t>
    <phoneticPr fontId="3" type="noConversion"/>
  </si>
  <si>
    <t>RMB</t>
    <phoneticPr fontId="3" type="noConversion"/>
  </si>
  <si>
    <r>
      <t>新价含税</t>
    </r>
    <r>
      <rPr>
        <sz val="8"/>
        <color indexed="8"/>
        <rFont val="Arial"/>
        <family val="2"/>
      </rPr>
      <t>17%</t>
    </r>
    <phoneticPr fontId="3" type="noConversion"/>
  </si>
  <si>
    <t>Supplier</t>
    <phoneticPr fontId="3" type="noConversion"/>
  </si>
  <si>
    <t>RPJ0527E110</t>
  </si>
  <si>
    <t>CROWNED &amp; TEXTURED EVA PAD</t>
  </si>
  <si>
    <t>EVA PAD</t>
  </si>
  <si>
    <t>RPJ1582VP00</t>
  </si>
  <si>
    <t>Currect price</t>
    <phoneticPr fontId="3" type="noConversion"/>
  </si>
  <si>
    <t>2012/6/14 update the new price</t>
    <phoneticPr fontId="3" type="noConversion"/>
  </si>
  <si>
    <t>2012/7/24 update the new price</t>
    <phoneticPr fontId="3" type="noConversion"/>
  </si>
  <si>
    <t>2012/8/17 update the new price</t>
    <phoneticPr fontId="3" type="noConversion"/>
  </si>
  <si>
    <t>2012/10/09 update the new price</t>
    <phoneticPr fontId="3" type="noConversion"/>
  </si>
  <si>
    <t>2012/11/22 update the new price</t>
    <phoneticPr fontId="3" type="noConversion"/>
  </si>
  <si>
    <t>2013/01/10 update the new price</t>
    <phoneticPr fontId="3" type="noConversion"/>
  </si>
  <si>
    <t>2013/02/27 update the new price</t>
    <phoneticPr fontId="3" type="noConversion"/>
  </si>
  <si>
    <t>2013/04/01 update the new price</t>
    <phoneticPr fontId="3" type="noConversion"/>
  </si>
  <si>
    <t>2013/07/01 update the new price</t>
    <phoneticPr fontId="3" type="noConversion"/>
  </si>
  <si>
    <t>2013/07/10 update the new price</t>
    <phoneticPr fontId="3" type="noConversion"/>
  </si>
  <si>
    <t>2013/08/7 update the new price</t>
    <phoneticPr fontId="3" type="noConversion"/>
  </si>
  <si>
    <t>2013/09/23 update the new price</t>
    <phoneticPr fontId="3" type="noConversion"/>
  </si>
  <si>
    <t>2013/10/04 update the new price</t>
    <phoneticPr fontId="3" type="noConversion"/>
  </si>
  <si>
    <t>2014/01/07 update the new price</t>
    <phoneticPr fontId="3" type="noConversion"/>
  </si>
  <si>
    <t>2014/04/02 update the new price</t>
    <phoneticPr fontId="3" type="noConversion"/>
  </si>
  <si>
    <t>2014/08/21 update the new price</t>
    <phoneticPr fontId="3" type="noConversion"/>
  </si>
  <si>
    <t>2014/11/12 update the new price</t>
    <phoneticPr fontId="3" type="noConversion"/>
  </si>
  <si>
    <t>Description</t>
    <phoneticPr fontId="3" type="noConversion"/>
  </si>
  <si>
    <t xml:space="preserve">Unit price (Last time) </t>
    <phoneticPr fontId="3" type="noConversion"/>
  </si>
  <si>
    <t xml:space="preserve">Unit price  (Last time) </t>
    <phoneticPr fontId="3" type="noConversion"/>
  </si>
  <si>
    <t>Unit price (Last time)</t>
    <phoneticPr fontId="3" type="noConversion"/>
  </si>
  <si>
    <t xml:space="preserve">New Unit price </t>
    <phoneticPr fontId="3" type="noConversion"/>
  </si>
  <si>
    <t>Unit price (Current)</t>
    <phoneticPr fontId="3" type="noConversion"/>
  </si>
  <si>
    <t>Last update unit price (6/Sep/11)</t>
    <phoneticPr fontId="3" type="noConversion"/>
  </si>
  <si>
    <t>Last unit price (21/Nov/2011)</t>
    <phoneticPr fontId="3" type="noConversion"/>
  </si>
  <si>
    <t>Last unit price (2/Mar/2012)</t>
    <phoneticPr fontId="3" type="noConversion"/>
  </si>
  <si>
    <t>Last price (14/Jun/2012)</t>
    <phoneticPr fontId="3" type="noConversion"/>
  </si>
  <si>
    <t>New price (24/Jul/2012)</t>
    <phoneticPr fontId="3" type="noConversion"/>
  </si>
  <si>
    <t>New price (17/Aug/2012)</t>
    <phoneticPr fontId="3" type="noConversion"/>
  </si>
  <si>
    <t>New price (09/Oct/2012)</t>
    <phoneticPr fontId="3" type="noConversion"/>
  </si>
  <si>
    <t>Unit</t>
    <phoneticPr fontId="3" type="noConversion"/>
  </si>
  <si>
    <t>Packing method from vendor</t>
    <phoneticPr fontId="3" type="noConversion"/>
  </si>
  <si>
    <t>Shipping and Handling</t>
    <phoneticPr fontId="3" type="noConversion"/>
  </si>
  <si>
    <t>Remark-A</t>
    <phoneticPr fontId="3" type="noConversion"/>
  </si>
  <si>
    <t xml:space="preserve">Remark-B </t>
    <phoneticPr fontId="3" type="noConversion"/>
  </si>
  <si>
    <t>From USA PGI (Old S3)</t>
    <phoneticPr fontId="3" type="noConversion"/>
  </si>
  <si>
    <t>512mm Substrates rolls</t>
    <phoneticPr fontId="3" type="noConversion"/>
  </si>
  <si>
    <t>US$0.3563/sqm</t>
    <phoneticPr fontId="3" type="noConversion"/>
  </si>
  <si>
    <t>sqm</t>
    <phoneticPr fontId="3" type="noConversion"/>
  </si>
  <si>
    <r>
      <t>US$3'260/100'000sqm/40'</t>
    </r>
    <r>
      <rPr>
        <sz val="10"/>
        <rFont val="宋体"/>
        <family val="3"/>
        <charset val="134"/>
      </rPr>
      <t>柜</t>
    </r>
    <phoneticPr fontId="3" type="noConversion"/>
  </si>
  <si>
    <r>
      <t>2008</t>
    </r>
    <r>
      <rPr>
        <sz val="10"/>
        <rFont val="宋体"/>
        <family val="3"/>
        <charset val="134"/>
      </rPr>
      <t>年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月</t>
    </r>
    <r>
      <rPr>
        <sz val="10"/>
        <rFont val="Times New Roman"/>
        <family val="1"/>
      </rPr>
      <t>11</t>
    </r>
    <r>
      <rPr>
        <sz val="10"/>
        <rFont val="宋体"/>
        <family val="3"/>
        <charset val="134"/>
      </rPr>
      <t>日开始由原</t>
    </r>
    <r>
      <rPr>
        <sz val="10"/>
        <rFont val="Times New Roman"/>
        <family val="1"/>
      </rPr>
      <t xml:space="preserve">0.3239 </t>
    </r>
    <r>
      <rPr>
        <sz val="10"/>
        <rFont val="宋体"/>
        <family val="3"/>
        <charset val="134"/>
      </rPr>
      <t>涨到</t>
    </r>
    <r>
      <rPr>
        <sz val="10"/>
        <rFont val="Times New Roman"/>
        <family val="1"/>
      </rPr>
      <t>0.3563</t>
    </r>
    <phoneticPr fontId="3" type="noConversion"/>
  </si>
  <si>
    <r>
      <t>目前未有订单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没有订购</t>
    </r>
    <phoneticPr fontId="3" type="noConversion"/>
  </si>
  <si>
    <t>From USA Ahlstrom (Current)</t>
    <phoneticPr fontId="3" type="noConversion"/>
  </si>
  <si>
    <t>New S3 512mm Substrates rolls (Chevron material)</t>
    <phoneticPr fontId="3" type="noConversion"/>
  </si>
  <si>
    <t>US$0.205/sqm</t>
    <phoneticPr fontId="3" type="noConversion"/>
  </si>
  <si>
    <t>US$0.208/sqm</t>
    <phoneticPr fontId="3" type="noConversion"/>
  </si>
  <si>
    <t>4RL/Pallet,1000sqm/RL</t>
    <phoneticPr fontId="3" type="noConversion"/>
  </si>
  <si>
    <r>
      <t>US$2'975/40”</t>
    </r>
    <r>
      <rPr>
        <sz val="12"/>
        <rFont val="宋体"/>
        <family val="3"/>
        <charset val="134"/>
      </rPr>
      <t>柜</t>
    </r>
    <phoneticPr fontId="3" type="noConversion"/>
  </si>
  <si>
    <r>
      <t xml:space="preserve">Ahlstrom invoice no.:09GN1192 </t>
    </r>
    <r>
      <rPr>
        <sz val="10"/>
        <rFont val="宋体"/>
        <family val="3"/>
        <charset val="134"/>
      </rPr>
      <t>显示</t>
    </r>
    <r>
      <rPr>
        <sz val="10"/>
        <rFont val="Times New Roman"/>
        <family val="1"/>
      </rPr>
      <t>:US$2975/40'</t>
    </r>
    <r>
      <rPr>
        <sz val="10"/>
        <rFont val="宋体"/>
        <family val="3"/>
        <charset val="134"/>
      </rPr>
      <t>柜</t>
    </r>
    <phoneticPr fontId="3" type="noConversion"/>
  </si>
  <si>
    <t>4000sqm/pallet</t>
    <phoneticPr fontId="3" type="noConversion"/>
  </si>
  <si>
    <r>
      <t>88000sqm/40'</t>
    </r>
    <r>
      <rPr>
        <sz val="12"/>
        <rFont val="宋体"/>
        <family val="3"/>
        <charset val="134"/>
      </rPr>
      <t>柜</t>
    </r>
    <phoneticPr fontId="3" type="noConversion"/>
  </si>
  <si>
    <t>From USA Ahlstrom (New S3)</t>
    <phoneticPr fontId="3" type="noConversion"/>
  </si>
  <si>
    <t>S3 512mm Substrates rolls (Hexic material)</t>
    <phoneticPr fontId="3" type="noConversion"/>
  </si>
  <si>
    <t>N/A</t>
    <phoneticPr fontId="3" type="noConversion"/>
  </si>
  <si>
    <t>US$0.21/sqm</t>
    <phoneticPr fontId="3" type="noConversion"/>
  </si>
  <si>
    <t>US$0.219/sqm</t>
    <phoneticPr fontId="3" type="noConversion"/>
  </si>
  <si>
    <t>US$0.232/sqm</t>
    <phoneticPr fontId="3" type="noConversion"/>
  </si>
  <si>
    <t>US$0.235/sqm</t>
    <phoneticPr fontId="3" type="noConversion"/>
  </si>
  <si>
    <t>US$0.2436/sqm</t>
    <phoneticPr fontId="3" type="noConversion"/>
  </si>
  <si>
    <t>US$0.2447/sqm</t>
    <phoneticPr fontId="3" type="noConversion"/>
  </si>
  <si>
    <t>US$0.2444/sqm</t>
    <phoneticPr fontId="3" type="noConversion"/>
  </si>
  <si>
    <r>
      <t>US$3'700/40”</t>
    </r>
    <r>
      <rPr>
        <sz val="12"/>
        <rFont val="宋体"/>
        <family val="3"/>
        <charset val="134"/>
      </rPr>
      <t>柜</t>
    </r>
    <phoneticPr fontId="3" type="noConversion"/>
  </si>
  <si>
    <r>
      <t>新价在</t>
    </r>
    <r>
      <rPr>
        <sz val="10"/>
        <rFont val="Times New Roman"/>
        <family val="1"/>
      </rPr>
      <t>1/Jan/2011</t>
    </r>
    <r>
      <rPr>
        <sz val="10"/>
        <rFont val="宋体"/>
        <family val="3"/>
        <charset val="134"/>
      </rPr>
      <t>生效</t>
    </r>
    <r>
      <rPr>
        <sz val="10"/>
        <rFont val="Times New Roman"/>
        <family val="1"/>
      </rPr>
      <t>.</t>
    </r>
    <phoneticPr fontId="3" type="noConversion"/>
  </si>
  <si>
    <r>
      <t>80000sqm/40'</t>
    </r>
    <r>
      <rPr>
        <sz val="12"/>
        <rFont val="宋体"/>
        <family val="3"/>
        <charset val="134"/>
      </rPr>
      <t>柜</t>
    </r>
    <phoneticPr fontId="3" type="noConversion"/>
  </si>
  <si>
    <t>From USA Suominen (New S3)</t>
    <phoneticPr fontId="3" type="noConversion"/>
  </si>
  <si>
    <t>New S3 512mm Substrates rolls (Bionic material)</t>
    <phoneticPr fontId="3" type="noConversion"/>
  </si>
  <si>
    <t>US$0.2573/sqm</t>
    <phoneticPr fontId="3" type="noConversion"/>
  </si>
  <si>
    <t>US$0.2788/sqm</t>
    <phoneticPr fontId="3" type="noConversion"/>
  </si>
  <si>
    <t>US$0.2951/sqm</t>
    <phoneticPr fontId="3" type="noConversion"/>
  </si>
  <si>
    <t>US$0.3031/sqm</t>
    <phoneticPr fontId="3" type="noConversion"/>
  </si>
  <si>
    <t>US$0.293/sqm</t>
    <phoneticPr fontId="3" type="noConversion"/>
  </si>
  <si>
    <t>US$0.2905/sqm</t>
    <phoneticPr fontId="3" type="noConversion"/>
  </si>
  <si>
    <t>US$0.2817/sqm</t>
    <phoneticPr fontId="3" type="noConversion"/>
  </si>
  <si>
    <t>US$0.2825/sqm</t>
    <phoneticPr fontId="3" type="noConversion"/>
  </si>
  <si>
    <r>
      <t>US$3'980/40”</t>
    </r>
    <r>
      <rPr>
        <sz val="12"/>
        <rFont val="宋体"/>
        <family val="3"/>
        <charset val="134"/>
      </rPr>
      <t>柜</t>
    </r>
    <phoneticPr fontId="3" type="noConversion"/>
  </si>
  <si>
    <t>从2012/5/16到HK的发票12UYN0823 运费:US$3980/柜/80000sqm</t>
    <phoneticPr fontId="3" type="noConversion"/>
  </si>
  <si>
    <r>
      <t>目前价格</t>
    </r>
    <r>
      <rPr>
        <sz val="10"/>
        <rFont val="Times New Roman"/>
        <family val="1"/>
      </rPr>
      <t>US$0.293/sqm --</t>
    </r>
    <r>
      <rPr>
        <sz val="10"/>
        <rFont val="宋体"/>
        <family val="3"/>
        <charset val="134"/>
      </rPr>
      <t>从</t>
    </r>
    <r>
      <rPr>
        <sz val="10"/>
        <rFont val="Times New Roman"/>
        <family val="1"/>
      </rPr>
      <t>WK28- 9/Jul/2012</t>
    </r>
    <r>
      <rPr>
        <sz val="10"/>
        <rFont val="宋体"/>
        <family val="3"/>
        <charset val="134"/>
      </rPr>
      <t>订单开始使用</t>
    </r>
    <r>
      <rPr>
        <sz val="10"/>
        <rFont val="Times New Roman"/>
        <family val="1"/>
      </rPr>
      <t>~WK40 6/Oct/2012</t>
    </r>
    <phoneticPr fontId="3" type="noConversion"/>
  </si>
  <si>
    <t>FRE016600001</t>
    <phoneticPr fontId="3" type="noConversion"/>
  </si>
  <si>
    <r>
      <t>新价</t>
    </r>
    <r>
      <rPr>
        <sz val="10"/>
        <rFont val="Times New Roman"/>
        <family val="1"/>
      </rPr>
      <t>US$0.2905/sqm --</t>
    </r>
    <r>
      <rPr>
        <sz val="10"/>
        <rFont val="宋体"/>
        <family val="3"/>
        <charset val="134"/>
      </rPr>
      <t>从</t>
    </r>
    <r>
      <rPr>
        <sz val="10"/>
        <rFont val="Times New Roman"/>
        <family val="1"/>
      </rPr>
      <t>WK41- 8/Oct/2012</t>
    </r>
    <r>
      <rPr>
        <sz val="10"/>
        <rFont val="宋体"/>
        <family val="3"/>
        <charset val="134"/>
      </rPr>
      <t>订单开始使用</t>
    </r>
    <phoneticPr fontId="3" type="noConversion"/>
  </si>
  <si>
    <t>从2013/01/02到HK的发票13UYN0317 运费:US$3500/柜/90000sqm</t>
    <phoneticPr fontId="3" type="noConversion"/>
  </si>
  <si>
    <t>新价US$0.2817/sqm --从WK01- 31/Dec/2012订单开始使用</t>
    <phoneticPr fontId="3" type="noConversion"/>
  </si>
  <si>
    <t>Sample price</t>
    <phoneticPr fontId="3" type="noConversion"/>
  </si>
  <si>
    <r>
      <t>生效日期</t>
    </r>
    <r>
      <rPr>
        <sz val="12"/>
        <rFont val="Times New Roman"/>
        <family val="1"/>
      </rPr>
      <t>:1-Apr-2011</t>
    </r>
    <phoneticPr fontId="3" type="noConversion"/>
  </si>
  <si>
    <t>Effective date:1-Jul-2011</t>
    <phoneticPr fontId="3" type="noConversion"/>
  </si>
  <si>
    <t>Effective date:1-Oct-2011</t>
    <phoneticPr fontId="3" type="noConversion"/>
  </si>
  <si>
    <t>Effective date:1-Jan-2012</t>
    <phoneticPr fontId="3" type="noConversion"/>
  </si>
  <si>
    <t>Effective date:1-Apr-2012</t>
    <phoneticPr fontId="3" type="noConversion"/>
  </si>
  <si>
    <t>Effective date:1-Jul-2012</t>
    <phoneticPr fontId="3" type="noConversion"/>
  </si>
  <si>
    <t>Effective date:01-Oct-2012</t>
    <phoneticPr fontId="3" type="noConversion"/>
  </si>
  <si>
    <t>Effective date:01-Jan-2013</t>
    <phoneticPr fontId="3" type="noConversion"/>
  </si>
  <si>
    <t>新价US$0.2825/sqm --从WK11- 11/Mar/2013订单开始使用</t>
    <phoneticPr fontId="3" type="noConversion"/>
  </si>
  <si>
    <t>From USA Suominen</t>
    <phoneticPr fontId="3" type="noConversion"/>
  </si>
  <si>
    <t>BIONIC NANYA SUBSTRATE IRMS 99658697</t>
    <phoneticPr fontId="3" type="noConversion"/>
  </si>
  <si>
    <t>US$0.2894/sqm</t>
    <phoneticPr fontId="3" type="noConversion"/>
  </si>
  <si>
    <t>US$0.2802/sqm</t>
    <phoneticPr fontId="3" type="noConversion"/>
  </si>
  <si>
    <t>US$0.2889/sqm</t>
    <phoneticPr fontId="3" type="noConversion"/>
  </si>
  <si>
    <t>US$0.2890/sqm</t>
    <phoneticPr fontId="3" type="noConversion"/>
  </si>
  <si>
    <t>US$0.0.3268/sqm</t>
    <phoneticPr fontId="3" type="noConversion"/>
  </si>
  <si>
    <r>
      <t>90000sqm/88RL/40'</t>
    </r>
    <r>
      <rPr>
        <sz val="12"/>
        <rFont val="宋体"/>
        <family val="3"/>
        <charset val="134"/>
      </rPr>
      <t>柜</t>
    </r>
    <phoneticPr fontId="3" type="noConversion"/>
  </si>
  <si>
    <t>新价US$0.2802/sqm --从WK21- 20/May/2013订单开始使用</t>
    <phoneticPr fontId="3" type="noConversion"/>
  </si>
  <si>
    <t>FRE017000001</t>
    <phoneticPr fontId="3" type="noConversion"/>
  </si>
  <si>
    <t>(单价含运费）</t>
    <phoneticPr fontId="3" type="noConversion"/>
  </si>
  <si>
    <t>从2014/01/01新价US$0.3268报价已经包含运费</t>
    <phoneticPr fontId="3" type="noConversion"/>
  </si>
  <si>
    <t>新价US$0.2889/sqm --从WK38- 19/Sep/2013订单开始使用</t>
    <phoneticPr fontId="3" type="noConversion"/>
  </si>
  <si>
    <t>新价US$0.2890/sqm-－从WK46-11/Nov/2013订单开始使用</t>
    <phoneticPr fontId="3" type="noConversion"/>
  </si>
  <si>
    <t>Effective date:01-Apr-2013</t>
    <phoneticPr fontId="3" type="noConversion"/>
  </si>
  <si>
    <t>Effective date:01-Jul-2013</t>
    <phoneticPr fontId="3" type="noConversion"/>
  </si>
  <si>
    <t>Effective date:01-Oct-2013</t>
    <phoneticPr fontId="3" type="noConversion"/>
  </si>
  <si>
    <t>Effective date:01-Jan-2014</t>
    <phoneticPr fontId="3" type="noConversion"/>
  </si>
  <si>
    <t>新价US$0.3268/sqm-－从WK10-03/Mar/2014订单开始使用</t>
    <phoneticPr fontId="3" type="noConversion"/>
  </si>
  <si>
    <t>Bionic NanYa 54gsm substrate IRMS 96210289</t>
    <phoneticPr fontId="3" type="noConversion"/>
  </si>
  <si>
    <t>US$0.0.3139/sqm</t>
    <phoneticPr fontId="3" type="noConversion"/>
  </si>
  <si>
    <t>US$0.0.3136/sqm</t>
    <phoneticPr fontId="3" type="noConversion"/>
  </si>
  <si>
    <t>US$0.3130/sqm</t>
    <phoneticPr fontId="3" type="noConversion"/>
  </si>
  <si>
    <t>US$0.3097/sqm</t>
    <phoneticPr fontId="3" type="noConversion"/>
  </si>
  <si>
    <r>
      <rPr>
        <sz val="13"/>
        <rFont val="宋体"/>
        <family val="3"/>
        <charset val="134"/>
      </rPr>
      <t>从</t>
    </r>
    <r>
      <rPr>
        <sz val="13"/>
        <rFont val="Calibri"/>
        <family val="2"/>
      </rPr>
      <t>2014/01/01</t>
    </r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US$0.3130</t>
    </r>
    <r>
      <rPr>
        <sz val="13"/>
        <rFont val="宋体"/>
        <family val="3"/>
        <charset val="134"/>
      </rPr>
      <t>报价已经包含运费</t>
    </r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</si>
  <si>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US$0.3139/sqm-</t>
    </r>
    <r>
      <rPr>
        <sz val="13"/>
        <rFont val="宋体"/>
        <family val="3"/>
        <charset val="134"/>
      </rPr>
      <t>－从</t>
    </r>
    <r>
      <rPr>
        <sz val="13"/>
        <rFont val="Calibri"/>
        <family val="2"/>
      </rPr>
      <t>WK20-12/May/2014</t>
    </r>
    <r>
      <rPr>
        <sz val="13"/>
        <rFont val="宋体"/>
        <family val="3"/>
        <charset val="134"/>
      </rPr>
      <t>订单开始使用</t>
    </r>
    <phoneticPr fontId="3" type="noConversion"/>
  </si>
  <si>
    <t>FRE017100001</t>
    <phoneticPr fontId="3" type="noConversion"/>
  </si>
  <si>
    <r>
      <t>(</t>
    </r>
    <r>
      <rPr>
        <sz val="13"/>
        <rFont val="宋体"/>
        <family val="3"/>
        <charset val="134"/>
      </rPr>
      <t>单价含运费）</t>
    </r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</si>
  <si>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US$0.3136/sqm-</t>
    </r>
    <r>
      <rPr>
        <sz val="13"/>
        <rFont val="宋体"/>
        <family val="3"/>
        <charset val="134"/>
      </rPr>
      <t>－从</t>
    </r>
    <r>
      <rPr>
        <sz val="13"/>
        <rFont val="Calibri"/>
        <family val="2"/>
      </rPr>
      <t>WK27-30/Jun/2014</t>
    </r>
    <r>
      <rPr>
        <sz val="13"/>
        <rFont val="宋体"/>
        <family val="3"/>
        <charset val="134"/>
      </rPr>
      <t>订单开始使用</t>
    </r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</si>
  <si>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US$0.3130/sqm-</t>
    </r>
    <r>
      <rPr>
        <sz val="13"/>
        <rFont val="宋体"/>
        <family val="3"/>
        <charset val="134"/>
      </rPr>
      <t>－从</t>
    </r>
    <r>
      <rPr>
        <sz val="13"/>
        <rFont val="Calibri"/>
        <family val="2"/>
      </rPr>
      <t>WK36-01/Sep/2014</t>
    </r>
    <r>
      <rPr>
        <sz val="13"/>
        <rFont val="宋体"/>
        <family val="3"/>
        <charset val="134"/>
      </rPr>
      <t>订单开始使用</t>
    </r>
    <phoneticPr fontId="3" type="noConversion"/>
  </si>
  <si>
    <t>Effective date:01-Apr-2014</t>
    <phoneticPr fontId="3" type="noConversion"/>
  </si>
  <si>
    <t>Effective date:01-Jul-2014</t>
    <phoneticPr fontId="3" type="noConversion"/>
  </si>
  <si>
    <t>Effective date:01-Oct-2014</t>
    <phoneticPr fontId="3" type="noConversion"/>
  </si>
  <si>
    <t>From Canada</t>
    <phoneticPr fontId="3" type="noConversion"/>
  </si>
  <si>
    <t>Escalade Reno cut sheets</t>
    <phoneticPr fontId="3" type="noConversion"/>
  </si>
  <si>
    <t>US$6.662/cs</t>
    <phoneticPr fontId="3" type="noConversion"/>
  </si>
  <si>
    <t>192pcs/cs</t>
    <phoneticPr fontId="3" type="noConversion"/>
  </si>
  <si>
    <t>112cs/pallet, 192pcs/cs</t>
    <phoneticPr fontId="3" type="noConversion"/>
  </si>
  <si>
    <t>US$3'368.65/430'080pcs</t>
    <phoneticPr fontId="3" type="noConversion"/>
  </si>
  <si>
    <r>
      <rPr>
        <sz val="13"/>
        <rFont val="宋体"/>
        <family val="3"/>
        <charset val="134"/>
      </rPr>
      <t>按</t>
    </r>
    <r>
      <rPr>
        <sz val="13"/>
        <rFont val="Calibri"/>
        <family val="2"/>
      </rPr>
      <t>062/5540000226 2</t>
    </r>
    <r>
      <rPr>
        <sz val="13"/>
        <rFont val="宋体"/>
        <family val="3"/>
        <charset val="134"/>
      </rPr>
      <t>柜</t>
    </r>
    <r>
      <rPr>
        <sz val="13"/>
        <rFont val="Calibri"/>
        <family val="2"/>
      </rPr>
      <t xml:space="preserve">--US$6737.3, </t>
    </r>
    <r>
      <rPr>
        <sz val="13"/>
        <rFont val="宋体"/>
        <family val="3"/>
        <charset val="134"/>
      </rPr>
      <t>即</t>
    </r>
    <r>
      <rPr>
        <sz val="13"/>
        <rFont val="Calibri"/>
        <family val="2"/>
      </rPr>
      <t>1</t>
    </r>
    <r>
      <rPr>
        <sz val="13"/>
        <rFont val="宋体"/>
        <family val="3"/>
        <charset val="134"/>
      </rPr>
      <t>柜</t>
    </r>
    <r>
      <rPr>
        <sz val="13"/>
        <rFont val="Calibri"/>
        <family val="2"/>
      </rPr>
      <t>=3368.65</t>
    </r>
    <phoneticPr fontId="3" type="noConversion"/>
  </si>
  <si>
    <r>
      <rPr>
        <sz val="13"/>
        <rFont val="宋体"/>
        <family val="3"/>
        <charset val="134"/>
      </rPr>
      <t>目前未有订单</t>
    </r>
    <r>
      <rPr>
        <sz val="13"/>
        <rFont val="Calibri"/>
        <family val="2"/>
      </rPr>
      <t>,</t>
    </r>
    <r>
      <rPr>
        <sz val="13"/>
        <rFont val="宋体"/>
        <family val="3"/>
        <charset val="134"/>
      </rPr>
      <t>没有订购</t>
    </r>
    <phoneticPr fontId="3" type="noConversion"/>
  </si>
  <si>
    <t>21504pcs/pallet</t>
    <phoneticPr fontId="3" type="noConversion"/>
  </si>
  <si>
    <r>
      <t>430080pcs/20pallet/40</t>
    </r>
    <r>
      <rPr>
        <sz val="13"/>
        <rFont val="宋体"/>
        <family val="3"/>
        <charset val="134"/>
      </rPr>
      <t>柜</t>
    </r>
    <phoneticPr fontId="3" type="noConversion"/>
  </si>
  <si>
    <r>
      <rPr>
        <sz val="13"/>
        <rFont val="宋体"/>
        <family val="3"/>
        <charset val="134"/>
      </rPr>
      <t>收到通知</t>
    </r>
    <r>
      <rPr>
        <sz val="13"/>
        <rFont val="Calibri"/>
        <family val="2"/>
      </rPr>
      <t>,</t>
    </r>
    <r>
      <rPr>
        <sz val="13"/>
        <rFont val="宋体"/>
        <family val="3"/>
        <charset val="134"/>
      </rPr>
      <t>从</t>
    </r>
    <r>
      <rPr>
        <sz val="13"/>
        <rFont val="Calibri"/>
        <family val="2"/>
      </rPr>
      <t>2008/11/17,</t>
    </r>
    <r>
      <rPr>
        <sz val="13"/>
        <rFont val="宋体"/>
        <family val="3"/>
        <charset val="134"/>
      </rPr>
      <t>单价会由原</t>
    </r>
    <r>
      <rPr>
        <sz val="13"/>
        <rFont val="Calibri"/>
        <family val="2"/>
      </rPr>
      <t>US$6.47678/CS</t>
    </r>
    <r>
      <rPr>
        <sz val="13"/>
        <rFont val="宋体"/>
        <family val="3"/>
        <charset val="134"/>
      </rPr>
      <t>更改到</t>
    </r>
    <r>
      <rPr>
        <sz val="13"/>
        <rFont val="Calibri"/>
        <family val="2"/>
      </rPr>
      <t xml:space="preserve">US$6.662/CS </t>
    </r>
    <phoneticPr fontId="3" type="noConversion"/>
  </si>
  <si>
    <t>Olympus NA dry sheets</t>
    <phoneticPr fontId="3" type="noConversion"/>
  </si>
  <si>
    <t>US$5.74/cs</t>
    <phoneticPr fontId="3" type="noConversion"/>
  </si>
  <si>
    <t>US$5.7/cs</t>
    <phoneticPr fontId="3" type="noConversion"/>
  </si>
  <si>
    <t>US$4'298.16/430'080pcs</t>
    <phoneticPr fontId="3" type="noConversion"/>
  </si>
  <si>
    <r>
      <t xml:space="preserve">(1) </t>
    </r>
    <r>
      <rPr>
        <sz val="13"/>
        <rFont val="宋体"/>
        <family val="3"/>
        <charset val="134"/>
      </rPr>
      <t>运费按发票</t>
    </r>
    <r>
      <rPr>
        <sz val="13"/>
        <rFont val="Calibri"/>
        <family val="2"/>
      </rPr>
      <t xml:space="preserve">062/5540000761 </t>
    </r>
    <phoneticPr fontId="3" type="noConversion"/>
  </si>
  <si>
    <r>
      <rPr>
        <sz val="13"/>
        <color indexed="8"/>
        <rFont val="宋体"/>
        <family val="3"/>
        <charset val="134"/>
      </rPr>
      <t>生效日期</t>
    </r>
    <r>
      <rPr>
        <sz val="13"/>
        <color indexed="8"/>
        <rFont val="Calibri"/>
        <family val="2"/>
      </rPr>
      <t>:1-Jul-09</t>
    </r>
    <phoneticPr fontId="3" type="noConversion"/>
  </si>
  <si>
    <t xml:space="preserve">Bionic dry sheets </t>
    <phoneticPr fontId="3" type="noConversion"/>
  </si>
  <si>
    <t>US$5.89952/cs</t>
    <phoneticPr fontId="3" type="noConversion"/>
  </si>
  <si>
    <t>US$5.44/cs</t>
    <phoneticPr fontId="3" type="noConversion"/>
  </si>
  <si>
    <t>US$7.62/cs</t>
    <phoneticPr fontId="3" type="noConversion"/>
  </si>
  <si>
    <r>
      <rPr>
        <sz val="13"/>
        <rFont val="宋体"/>
        <family val="3"/>
        <charset val="134"/>
      </rPr>
      <t>生效日期</t>
    </r>
    <r>
      <rPr>
        <sz val="13"/>
        <rFont val="Calibri"/>
        <family val="2"/>
      </rPr>
      <t>:1-Jul-09</t>
    </r>
    <phoneticPr fontId="3" type="noConversion"/>
  </si>
  <si>
    <t>Effective date:17-Jan-2013</t>
    <phoneticPr fontId="3" type="noConversion"/>
  </si>
  <si>
    <t>NA Duster for Club House</t>
    <phoneticPr fontId="3" type="noConversion"/>
  </si>
  <si>
    <t>US$123.98/cs</t>
    <phoneticPr fontId="3" type="noConversion"/>
  </si>
  <si>
    <t>US$114.64/cs</t>
    <phoneticPr fontId="3" type="noConversion"/>
  </si>
  <si>
    <t>1'300pcs/cs</t>
    <phoneticPr fontId="3" type="noConversion"/>
  </si>
  <si>
    <t>10cs/ pallet, 1300pcs/ cs</t>
    <phoneticPr fontId="3" type="noConversion"/>
  </si>
  <si>
    <r>
      <rPr>
        <sz val="13"/>
        <rFont val="宋体"/>
        <family val="3"/>
        <charset val="134"/>
      </rPr>
      <t>与</t>
    </r>
    <r>
      <rPr>
        <sz val="13"/>
        <rFont val="Calibri"/>
        <family val="2"/>
      </rPr>
      <t xml:space="preserve">Olympus dry sheets </t>
    </r>
    <r>
      <rPr>
        <sz val="13"/>
        <rFont val="宋体"/>
        <family val="3"/>
        <charset val="134"/>
      </rPr>
      <t>混运</t>
    </r>
    <phoneticPr fontId="3" type="noConversion"/>
  </si>
  <si>
    <r>
      <rPr>
        <sz val="13"/>
        <rFont val="宋体"/>
        <family val="3"/>
        <charset val="134"/>
      </rPr>
      <t>运费用</t>
    </r>
    <r>
      <rPr>
        <sz val="13"/>
        <rFont val="Calibri"/>
        <family val="2"/>
      </rPr>
      <t>Olympus dry sheets</t>
    </r>
    <phoneticPr fontId="3" type="noConversion"/>
  </si>
  <si>
    <r>
      <rPr>
        <sz val="13"/>
        <rFont val="宋体"/>
        <family val="3"/>
        <charset val="134"/>
      </rPr>
      <t>不再订购</t>
    </r>
    <r>
      <rPr>
        <sz val="13"/>
        <rFont val="Calibri"/>
        <family val="2"/>
      </rPr>
      <t>,</t>
    </r>
    <r>
      <rPr>
        <sz val="13"/>
        <rFont val="宋体"/>
        <family val="3"/>
        <charset val="134"/>
      </rPr>
      <t>旧价购回余</t>
    </r>
    <r>
      <rPr>
        <sz val="13"/>
        <rFont val="Calibri"/>
        <family val="2"/>
      </rPr>
      <t xml:space="preserve">23282pcs </t>
    </r>
    <r>
      <rPr>
        <sz val="13"/>
        <rFont val="宋体"/>
        <family val="3"/>
        <charset val="134"/>
      </rPr>
      <t>待处理</t>
    </r>
    <r>
      <rPr>
        <sz val="13"/>
        <rFont val="Calibri"/>
        <family val="2"/>
      </rPr>
      <t>.</t>
    </r>
    <phoneticPr fontId="3" type="noConversion"/>
  </si>
  <si>
    <t>Brand code : 84808554</t>
    <phoneticPr fontId="3" type="noConversion"/>
  </si>
  <si>
    <t>13000pcs/ pallet</t>
    <phoneticPr fontId="3" type="noConversion"/>
  </si>
  <si>
    <t>360 Degree yellow duster for megatron</t>
    <phoneticPr fontId="3" type="noConversion"/>
  </si>
  <si>
    <t>US$161.46/cs</t>
    <phoneticPr fontId="3" type="noConversion"/>
  </si>
  <si>
    <t>US$157.93/cs</t>
    <phoneticPr fontId="3" type="noConversion"/>
  </si>
  <si>
    <t>US$178.18/cs</t>
    <phoneticPr fontId="3" type="noConversion"/>
  </si>
  <si>
    <t>US$178.64/cs</t>
    <phoneticPr fontId="3" type="noConversion"/>
  </si>
  <si>
    <t>840pcs/cs</t>
    <phoneticPr fontId="3" type="noConversion"/>
  </si>
  <si>
    <t>10cs/ pallet, 840pcs/ cs</t>
    <phoneticPr fontId="3" type="noConversion"/>
  </si>
  <si>
    <t>Brand code : 84971459</t>
    <phoneticPr fontId="3" type="noConversion"/>
  </si>
  <si>
    <t>8400pcs/ pallet</t>
    <phoneticPr fontId="3" type="noConversion"/>
  </si>
  <si>
    <t>US$238.45/cs</t>
    <phoneticPr fontId="3" type="noConversion"/>
  </si>
  <si>
    <t>US$180.09/cs</t>
    <phoneticPr fontId="3" type="noConversion"/>
  </si>
  <si>
    <t>US$156.65cs</t>
    <phoneticPr fontId="3" type="noConversion"/>
  </si>
  <si>
    <t>US$156.65/cs</t>
    <phoneticPr fontId="3" type="noConversion"/>
  </si>
  <si>
    <t>US$170.41/cs</t>
    <phoneticPr fontId="3" type="noConversion"/>
  </si>
  <si>
    <t>US$151.68/cs</t>
    <phoneticPr fontId="3" type="noConversion"/>
  </si>
  <si>
    <t>10cs/pallet, 840pcs/cs</t>
    <phoneticPr fontId="3" type="noConversion"/>
  </si>
  <si>
    <t xml:space="preserve">Brand code :  84855788          </t>
    <phoneticPr fontId="3" type="noConversion"/>
  </si>
  <si>
    <t>Effective date:1-Jul-2013</t>
    <phoneticPr fontId="3" type="noConversion"/>
  </si>
  <si>
    <t>8400pcs/pallet</t>
    <phoneticPr fontId="3" type="noConversion"/>
  </si>
  <si>
    <t>Effective date:1-Jul-2014</t>
    <phoneticPr fontId="3" type="noConversion"/>
  </si>
  <si>
    <t>From Haso</t>
    <phoneticPr fontId="3" type="noConversion"/>
  </si>
  <si>
    <t>HASO DUSTER IPS 96569662/FC 96371870</t>
    <phoneticPr fontId="3" type="noConversion"/>
  </si>
  <si>
    <t>US$0.168/pc</t>
    <phoneticPr fontId="3" type="noConversion"/>
  </si>
  <si>
    <t>180'600pc/215cs/ctn</t>
    <phoneticPr fontId="3" type="noConversion"/>
  </si>
  <si>
    <t>单价包括运费</t>
    <phoneticPr fontId="3" type="noConversion"/>
  </si>
  <si>
    <t>Effective date:09-Oct-2013</t>
    <phoneticPr fontId="3" type="noConversion"/>
  </si>
  <si>
    <t>US$134.88/cs</t>
    <phoneticPr fontId="3" type="noConversion"/>
  </si>
  <si>
    <t>US$135.885/cs</t>
    <phoneticPr fontId="3" type="noConversion"/>
  </si>
  <si>
    <t>US$117.61/cs</t>
    <phoneticPr fontId="3" type="noConversion"/>
  </si>
  <si>
    <t>US$123.6/cs</t>
    <phoneticPr fontId="3" type="noConversion"/>
  </si>
  <si>
    <t>US$115.67/cs</t>
    <phoneticPr fontId="3" type="noConversion"/>
  </si>
  <si>
    <t>US$107.95/cs</t>
    <phoneticPr fontId="3" type="noConversion"/>
  </si>
  <si>
    <t>10cs/pallet, 1300pcs/cs</t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</si>
  <si>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US$117.61/cs --</t>
    </r>
    <r>
      <rPr>
        <sz val="13"/>
        <rFont val="宋体"/>
        <family val="3"/>
        <charset val="134"/>
      </rPr>
      <t>从</t>
    </r>
    <r>
      <rPr>
        <sz val="13"/>
        <rFont val="Calibri"/>
        <family val="2"/>
      </rPr>
      <t>7</t>
    </r>
    <r>
      <rPr>
        <sz val="13"/>
        <rFont val="宋体"/>
        <family val="3"/>
        <charset val="134"/>
      </rPr>
      <t>月份</t>
    </r>
    <r>
      <rPr>
        <sz val="13"/>
        <rFont val="Calibri"/>
        <family val="2"/>
      </rPr>
      <t xml:space="preserve">Club house </t>
    </r>
    <r>
      <rPr>
        <sz val="13"/>
        <rFont val="宋体"/>
        <family val="3"/>
        <charset val="134"/>
      </rPr>
      <t>订单开始使用</t>
    </r>
    <r>
      <rPr>
        <sz val="13"/>
        <rFont val="Calibri"/>
        <family val="2"/>
      </rPr>
      <t>.</t>
    </r>
    <phoneticPr fontId="3" type="noConversion"/>
  </si>
  <si>
    <t>FPS029600001</t>
    <phoneticPr fontId="3" type="noConversion"/>
  </si>
  <si>
    <t>Brand code :  84855787</t>
    <phoneticPr fontId="3" type="noConversion"/>
  </si>
  <si>
    <r>
      <rPr>
        <sz val="13"/>
        <rFont val="宋体"/>
        <family val="3"/>
        <charset val="134"/>
      </rPr>
      <t>未订购</t>
    </r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</si>
  <si>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US$123.6/cs --</t>
    </r>
    <r>
      <rPr>
        <sz val="13"/>
        <rFont val="宋体"/>
        <family val="3"/>
        <charset val="134"/>
      </rPr>
      <t>从</t>
    </r>
    <r>
      <rPr>
        <sz val="13"/>
        <rFont val="Calibri"/>
        <family val="2"/>
      </rPr>
      <t>WK46-12/Nov</t>
    </r>
    <r>
      <rPr>
        <sz val="13"/>
        <rFont val="宋体"/>
        <family val="3"/>
        <charset val="134"/>
      </rPr>
      <t>订单开始使用</t>
    </r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</si>
  <si>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US$115.67/cs --</t>
    </r>
    <r>
      <rPr>
        <sz val="13"/>
        <rFont val="宋体"/>
        <family val="3"/>
        <charset val="134"/>
      </rPr>
      <t>从</t>
    </r>
    <r>
      <rPr>
        <sz val="13"/>
        <rFont val="Calibri"/>
        <family val="2"/>
      </rPr>
      <t>2014</t>
    </r>
    <r>
      <rPr>
        <sz val="13"/>
        <rFont val="宋体"/>
        <family val="3"/>
        <charset val="134"/>
      </rPr>
      <t>年订单开始使用</t>
    </r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</si>
  <si>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US$107.95/cs --</t>
    </r>
    <r>
      <rPr>
        <sz val="13"/>
        <rFont val="宋体"/>
        <family val="3"/>
        <charset val="134"/>
      </rPr>
      <t>从</t>
    </r>
    <r>
      <rPr>
        <sz val="13"/>
        <rFont val="Calibri"/>
        <family val="2"/>
      </rPr>
      <t>WK42-13/Oct/2014</t>
    </r>
    <r>
      <rPr>
        <sz val="13"/>
        <rFont val="宋体"/>
        <family val="3"/>
        <charset val="134"/>
      </rPr>
      <t>订单开始使用</t>
    </r>
    <phoneticPr fontId="3" type="noConversion"/>
  </si>
  <si>
    <t>Pink 180 duster for Pink Clubhouse</t>
    <phoneticPr fontId="3" type="noConversion"/>
  </si>
  <si>
    <t>US$118.02/cs</t>
    <phoneticPr fontId="3" type="noConversion"/>
  </si>
  <si>
    <t>1300pcs/cs</t>
    <phoneticPr fontId="3" type="noConversion"/>
  </si>
  <si>
    <t>Brand code :  80206293</t>
    <phoneticPr fontId="3" type="noConversion"/>
  </si>
  <si>
    <t>From Crailsheim-Germany</t>
    <phoneticPr fontId="3" type="noConversion"/>
  </si>
  <si>
    <t>WE Escalade Pinnacle cut sheets(old)</t>
    <phoneticPr fontId="3" type="noConversion"/>
  </si>
  <si>
    <t>Euro5.961/cs</t>
    <phoneticPr fontId="3" type="noConversion"/>
  </si>
  <si>
    <t>US$2356.99/715'008pcs</t>
    <phoneticPr fontId="3" type="noConversion"/>
  </si>
  <si>
    <r>
      <t xml:space="preserve">(1) </t>
    </r>
    <r>
      <rPr>
        <sz val="13"/>
        <rFont val="宋体"/>
        <family val="3"/>
        <charset val="134"/>
      </rPr>
      <t>运费按发票</t>
    </r>
    <r>
      <rPr>
        <sz val="13"/>
        <rFont val="Calibri"/>
        <family val="2"/>
      </rPr>
      <t>:CRM-0809-SWI02 US$2356.99</t>
    </r>
    <phoneticPr fontId="3" type="noConversion"/>
  </si>
  <si>
    <r>
      <rPr>
        <sz val="13"/>
        <rFont val="宋体"/>
        <family val="3"/>
        <charset val="134"/>
      </rPr>
      <t>目前尚未有订购</t>
    </r>
    <phoneticPr fontId="3" type="noConversion"/>
  </si>
  <si>
    <t>WE Olympus cut sheets  81151004 (old)</t>
    <phoneticPr fontId="3" type="noConversion"/>
  </si>
  <si>
    <t>Euro7.284/cs</t>
    <phoneticPr fontId="3" type="noConversion"/>
  </si>
  <si>
    <t>240pcs/cs</t>
    <phoneticPr fontId="3" type="noConversion"/>
  </si>
  <si>
    <r>
      <t>US$2353.256/20'</t>
    </r>
    <r>
      <rPr>
        <sz val="13"/>
        <rFont val="宋体"/>
        <family val="3"/>
        <charset val="134"/>
      </rPr>
      <t>柜</t>
    </r>
    <r>
      <rPr>
        <sz val="13"/>
        <rFont val="Calibri"/>
        <family val="2"/>
      </rPr>
      <t>/205920pcs</t>
    </r>
    <phoneticPr fontId="3" type="noConversion"/>
  </si>
  <si>
    <r>
      <t xml:space="preserve">(1) </t>
    </r>
    <r>
      <rPr>
        <sz val="13"/>
        <rFont val="宋体"/>
        <family val="3"/>
        <charset val="134"/>
      </rPr>
      <t>运费按发票</t>
    </r>
    <r>
      <rPr>
        <sz val="13"/>
        <rFont val="Calibri"/>
        <family val="2"/>
      </rPr>
      <t xml:space="preserve">:Invoice: CRM-0809-SWI06 </t>
    </r>
    <r>
      <rPr>
        <sz val="13"/>
        <rFont val="宋体"/>
        <family val="3"/>
        <charset val="134"/>
      </rPr>
      <t>提供</t>
    </r>
    <r>
      <rPr>
        <sz val="13"/>
        <rFont val="Calibri"/>
        <family val="2"/>
      </rPr>
      <t>.</t>
    </r>
    <phoneticPr fontId="3" type="noConversion"/>
  </si>
  <si>
    <t>6 x 40ct</t>
    <phoneticPr fontId="3" type="noConversion"/>
  </si>
  <si>
    <t>WE Olymups cut sheets  81151785 (old)</t>
    <phoneticPr fontId="3" type="noConversion"/>
  </si>
  <si>
    <t>Euro7.153/cs</t>
    <phoneticPr fontId="3" type="noConversion"/>
  </si>
  <si>
    <r>
      <t>US$1802/20'</t>
    </r>
    <r>
      <rPr>
        <sz val="13"/>
        <rFont val="宋体"/>
        <family val="3"/>
        <charset val="134"/>
      </rPr>
      <t>柜</t>
    </r>
    <r>
      <rPr>
        <sz val="13"/>
        <rFont val="Calibri"/>
        <family val="2"/>
      </rPr>
      <t>/163920pcs</t>
    </r>
    <phoneticPr fontId="3" type="noConversion"/>
  </si>
  <si>
    <r>
      <t xml:space="preserve">(1) </t>
    </r>
    <r>
      <rPr>
        <sz val="13"/>
        <rFont val="宋体"/>
        <family val="3"/>
        <charset val="134"/>
      </rPr>
      <t>运费按发票</t>
    </r>
    <r>
      <rPr>
        <sz val="13"/>
        <rFont val="Calibri"/>
        <family val="2"/>
      </rPr>
      <t xml:space="preserve">:Invoice: CRM-0809-SWI05 </t>
    </r>
    <r>
      <rPr>
        <sz val="13"/>
        <rFont val="宋体"/>
        <family val="3"/>
        <charset val="134"/>
      </rPr>
      <t>提供</t>
    </r>
    <r>
      <rPr>
        <sz val="13"/>
        <rFont val="Calibri"/>
        <family val="2"/>
      </rPr>
      <t>.</t>
    </r>
    <phoneticPr fontId="3" type="noConversion"/>
  </si>
  <si>
    <t>12 x 20ct</t>
    <phoneticPr fontId="3" type="noConversion"/>
  </si>
  <si>
    <t>WE Olymups cut sheets (current)</t>
    <phoneticPr fontId="3" type="noConversion"/>
  </si>
  <si>
    <t>US$10.305/cs</t>
    <phoneticPr fontId="3" type="noConversion"/>
  </si>
  <si>
    <t>Eur$7.08376/cs</t>
    <phoneticPr fontId="3" type="noConversion"/>
  </si>
  <si>
    <t>No pallet</t>
    <phoneticPr fontId="3" type="noConversion"/>
  </si>
  <si>
    <r>
      <t>EUR$1645.24/40'</t>
    </r>
    <r>
      <rPr>
        <sz val="13"/>
        <rFont val="宋体"/>
        <family val="3"/>
        <charset val="134"/>
      </rPr>
      <t>柜</t>
    </r>
    <r>
      <rPr>
        <sz val="13"/>
        <rFont val="Calibri"/>
        <family val="2"/>
      </rPr>
      <t>/468000pcs</t>
    </r>
    <phoneticPr fontId="3" type="noConversion"/>
  </si>
  <si>
    <r>
      <t xml:space="preserve">(1) </t>
    </r>
    <r>
      <rPr>
        <sz val="13"/>
        <rFont val="宋体"/>
        <family val="3"/>
        <charset val="134"/>
      </rPr>
      <t>运费按发票</t>
    </r>
    <r>
      <rPr>
        <sz val="13"/>
        <rFont val="Calibri"/>
        <family val="2"/>
      </rPr>
      <t>:Invoice: CRM_1011-SWI06</t>
    </r>
    <r>
      <rPr>
        <sz val="13"/>
        <rFont val="宋体"/>
        <family val="3"/>
        <charset val="134"/>
      </rPr>
      <t>提供</t>
    </r>
    <r>
      <rPr>
        <sz val="13"/>
        <rFont val="Calibri"/>
        <family val="2"/>
      </rPr>
      <t>.</t>
    </r>
    <phoneticPr fontId="3" type="noConversion"/>
  </si>
  <si>
    <t>975cs/234000pcs/20' 1950cs/468000pcs/40'</t>
    <phoneticPr fontId="3" type="noConversion"/>
  </si>
  <si>
    <t>From Crailsheim-Germany FPS029200001</t>
    <phoneticPr fontId="3" type="noConversion"/>
  </si>
  <si>
    <t xml:space="preserve">WE Bioinc dry sheets FC 99648457 
</t>
    <phoneticPr fontId="3" type="noConversion"/>
  </si>
  <si>
    <t>Euro5.13/cs</t>
    <phoneticPr fontId="3" type="noConversion"/>
  </si>
  <si>
    <t>Invoice unit price:
BC 81281949 Euro6.96/cs &amp; Euro6.851/cs 
BC 81296444 Euro5.84/cs 
BC 81296658 Euro5.98/cs &amp; Euro5.92/cs &amp; Euro5.982cs
BC 81281947 Euro6.581/cs
BC 81296654 Euro???
BC 81296655 Euro???</t>
    <phoneticPr fontId="3" type="noConversion"/>
  </si>
  <si>
    <t>Invoice unit price:
BC 81296658 Euro5.92/cs &amp; Euro5.982cs
(1) ETA HK from Sep/11 to Oct/11 :Euro5.982/cs
(2) ETA HK Nov/11: Euro5.92/cs</t>
    <phoneticPr fontId="3" type="noConversion"/>
  </si>
  <si>
    <t xml:space="preserve">Euro5.92/cs </t>
    <phoneticPr fontId="3" type="noConversion"/>
  </si>
  <si>
    <t>without wood pallet
1950cs/468'000pcs/40'</t>
    <phoneticPr fontId="3" type="noConversion"/>
  </si>
  <si>
    <r>
      <t xml:space="preserve">(1) </t>
    </r>
    <r>
      <rPr>
        <sz val="13"/>
        <rFont val="宋体"/>
        <family val="3"/>
        <charset val="134"/>
      </rPr>
      <t>在</t>
    </r>
    <r>
      <rPr>
        <sz val="13"/>
        <rFont val="Calibri"/>
        <family val="2"/>
      </rPr>
      <t xml:space="preserve">9/Jan/2012 </t>
    </r>
    <r>
      <rPr>
        <sz val="13"/>
        <rFont val="宋体"/>
        <family val="3"/>
        <charset val="134"/>
      </rPr>
      <t>供应商已确认单价为</t>
    </r>
    <r>
      <rPr>
        <sz val="13"/>
        <rFont val="Calibri"/>
        <family val="2"/>
      </rPr>
      <t xml:space="preserve">: Euro5.92/cs
</t>
    </r>
    <r>
      <rPr>
        <sz val="13"/>
        <rFont val="宋体"/>
        <family val="3"/>
        <charset val="134"/>
      </rPr>
      <t>将在</t>
    </r>
    <r>
      <rPr>
        <sz val="13"/>
        <rFont val="Calibri"/>
        <family val="2"/>
      </rPr>
      <t xml:space="preserve">WK2--9/Jan </t>
    </r>
    <r>
      <rPr>
        <sz val="13"/>
        <rFont val="宋体"/>
        <family val="3"/>
        <charset val="134"/>
      </rPr>
      <t>周订单使用</t>
    </r>
    <r>
      <rPr>
        <sz val="13"/>
        <rFont val="Calibri"/>
        <family val="2"/>
      </rPr>
      <t>.</t>
    </r>
    <phoneticPr fontId="3" type="noConversion"/>
  </si>
  <si>
    <t>WE Blue Duster</t>
    <phoneticPr fontId="3" type="noConversion"/>
  </si>
  <si>
    <t>Euro103.942/cs</t>
    <phoneticPr fontId="3" type="noConversion"/>
  </si>
  <si>
    <t>US$2'168.04/ 228'800pcs</t>
    <phoneticPr fontId="3" type="noConversion"/>
  </si>
  <si>
    <t>Euro101.309/cs</t>
    <phoneticPr fontId="3" type="noConversion"/>
  </si>
  <si>
    <t>Invoice unit price:
Euro106.08/cs (revised)</t>
    <phoneticPr fontId="3" type="noConversion"/>
  </si>
  <si>
    <t xml:space="preserve">Invoice unit price:
Euro106.08/cs </t>
    <phoneticPr fontId="3" type="noConversion"/>
  </si>
  <si>
    <t xml:space="preserve">Invoice unit price:
Euro106.37/cs </t>
    <phoneticPr fontId="3" type="noConversion"/>
  </si>
  <si>
    <t xml:space="preserve">Euro127.18/cs </t>
    <phoneticPr fontId="3" type="noConversion"/>
  </si>
  <si>
    <t>1'560pcs/cs</t>
    <phoneticPr fontId="3" type="noConversion"/>
  </si>
  <si>
    <t>96 cs/20'</t>
    <phoneticPr fontId="3" type="noConversion"/>
  </si>
  <si>
    <r>
      <t xml:space="preserve">(1) </t>
    </r>
    <r>
      <rPr>
        <sz val="13"/>
        <rFont val="宋体"/>
        <family val="3"/>
        <charset val="134"/>
      </rPr>
      <t>在</t>
    </r>
    <r>
      <rPr>
        <sz val="13"/>
        <rFont val="Calibri"/>
        <family val="2"/>
      </rPr>
      <t xml:space="preserve">10/Jan/2012 </t>
    </r>
    <r>
      <rPr>
        <sz val="13"/>
        <rFont val="宋体"/>
        <family val="3"/>
        <charset val="134"/>
      </rPr>
      <t>供应商已确认单价为</t>
    </r>
    <r>
      <rPr>
        <sz val="13"/>
        <rFont val="Calibri"/>
        <family val="2"/>
      </rPr>
      <t>: Euro106.37/cs</t>
    </r>
    <phoneticPr fontId="3" type="noConversion"/>
  </si>
  <si>
    <t>192cs/40'</t>
    <phoneticPr fontId="3" type="noConversion"/>
  </si>
  <si>
    <r>
      <t xml:space="preserve">(2) </t>
    </r>
    <r>
      <rPr>
        <sz val="13"/>
        <rFont val="宋体"/>
        <family val="3"/>
        <charset val="134"/>
      </rPr>
      <t>旧价将用</t>
    </r>
    <r>
      <rPr>
        <sz val="13"/>
        <rFont val="Calibri"/>
        <family val="2"/>
      </rPr>
      <t>Euro106.08/cs</t>
    </r>
    <r>
      <rPr>
        <sz val="13"/>
        <rFont val="宋体"/>
        <family val="3"/>
        <charset val="134"/>
      </rPr>
      <t>可用到</t>
    </r>
    <r>
      <rPr>
        <sz val="13"/>
        <rFont val="Calibri"/>
        <family val="2"/>
      </rPr>
      <t>WK13 26/Mar/2012</t>
    </r>
    <phoneticPr fontId="3" type="noConversion"/>
  </si>
  <si>
    <t>Effective date:10-Jan-2012</t>
    <phoneticPr fontId="3" type="noConversion"/>
  </si>
  <si>
    <t>Effective date:20-Aug-2014</t>
    <phoneticPr fontId="3" type="noConversion"/>
  </si>
  <si>
    <r>
      <t xml:space="preserve">(3) </t>
    </r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EUR127.18/cs</t>
    </r>
    <r>
      <rPr>
        <sz val="13"/>
        <rFont val="宋体"/>
        <family val="3"/>
        <charset val="134"/>
      </rPr>
      <t>将用于</t>
    </r>
    <r>
      <rPr>
        <sz val="13"/>
        <rFont val="Calibri"/>
        <family val="2"/>
      </rPr>
      <t>1</t>
    </r>
    <r>
      <rPr>
        <sz val="13"/>
        <rFont val="宋体"/>
        <family val="3"/>
        <charset val="134"/>
      </rPr>
      <t>新项目</t>
    </r>
    <r>
      <rPr>
        <sz val="13"/>
        <rFont val="Calibri"/>
        <family val="2"/>
      </rPr>
      <t>Galvatron 1ct flow wrap</t>
    </r>
    <phoneticPr fontId="3" type="noConversion"/>
  </si>
  <si>
    <t>Smash dry pad</t>
    <phoneticPr fontId="3" type="noConversion"/>
  </si>
  <si>
    <t>Euro130.76/cs</t>
    <phoneticPr fontId="3" type="noConversion"/>
  </si>
  <si>
    <t>1'008pcs/cs</t>
    <phoneticPr fontId="3" type="noConversion"/>
  </si>
  <si>
    <t>Euro1215.88/80640pcs</t>
    <phoneticPr fontId="3" type="noConversion"/>
  </si>
  <si>
    <r>
      <t>06</t>
    </r>
    <r>
      <rPr>
        <sz val="13"/>
        <rFont val="宋体"/>
        <family val="3"/>
        <charset val="134"/>
      </rPr>
      <t>年</t>
    </r>
    <r>
      <rPr>
        <sz val="13"/>
        <rFont val="Calibri"/>
        <family val="2"/>
      </rPr>
      <t>5</t>
    </r>
    <r>
      <rPr>
        <sz val="13"/>
        <rFont val="宋体"/>
        <family val="3"/>
        <charset val="134"/>
      </rPr>
      <t>月份的订购价</t>
    </r>
    <r>
      <rPr>
        <sz val="13"/>
        <rFont val="Calibri"/>
        <family val="2"/>
      </rPr>
      <t>,</t>
    </r>
    <r>
      <rPr>
        <sz val="13"/>
        <rFont val="宋体"/>
        <family val="3"/>
        <charset val="134"/>
      </rPr>
      <t>现改成从</t>
    </r>
    <r>
      <rPr>
        <sz val="13"/>
        <rFont val="Calibri"/>
        <family val="2"/>
      </rPr>
      <t>US</t>
    </r>
    <r>
      <rPr>
        <sz val="13"/>
        <rFont val="宋体"/>
        <family val="3"/>
        <charset val="134"/>
      </rPr>
      <t>订购</t>
    </r>
    <phoneticPr fontId="3" type="noConversion"/>
  </si>
  <si>
    <t>Green Duster for Gordon</t>
    <phoneticPr fontId="3" type="noConversion"/>
  </si>
  <si>
    <t>Euro117.866/cs</t>
    <phoneticPr fontId="3" type="noConversion"/>
  </si>
  <si>
    <t>US$1'460.27/228'800pcs</t>
    <phoneticPr fontId="3" type="noConversion"/>
  </si>
  <si>
    <r>
      <t xml:space="preserve">2007/10/10 </t>
    </r>
    <r>
      <rPr>
        <sz val="13"/>
        <rFont val="宋体"/>
        <family val="3"/>
        <charset val="134"/>
      </rPr>
      <t>通知由</t>
    </r>
    <r>
      <rPr>
        <sz val="13"/>
        <rFont val="Calibri"/>
        <family val="2"/>
      </rPr>
      <t>Euro123.362 /1300pcs</t>
    </r>
    <r>
      <rPr>
        <sz val="13"/>
        <rFont val="宋体"/>
        <family val="3"/>
        <charset val="134"/>
      </rPr>
      <t>更改为</t>
    </r>
    <r>
      <rPr>
        <sz val="13"/>
        <rFont val="Calibri"/>
        <family val="2"/>
      </rPr>
      <t>Euro117.866/1300pcs</t>
    </r>
    <phoneticPr fontId="3" type="noConversion"/>
  </si>
  <si>
    <r>
      <rPr>
        <sz val="13"/>
        <rFont val="宋体"/>
        <family val="3"/>
        <charset val="134"/>
      </rPr>
      <t>运费用为</t>
    </r>
    <r>
      <rPr>
        <sz val="13"/>
        <rFont val="Calibri"/>
        <family val="2"/>
      </rPr>
      <t>2007</t>
    </r>
    <r>
      <rPr>
        <sz val="13"/>
        <rFont val="宋体"/>
        <family val="3"/>
        <charset val="134"/>
      </rPr>
      <t>年</t>
    </r>
    <r>
      <rPr>
        <sz val="13"/>
        <rFont val="Calibri"/>
        <family val="2"/>
      </rPr>
      <t>10</t>
    </r>
    <r>
      <rPr>
        <sz val="13"/>
        <rFont val="宋体"/>
        <family val="3"/>
        <charset val="134"/>
      </rPr>
      <t>月份的运费</t>
    </r>
    <r>
      <rPr>
        <sz val="13"/>
        <rFont val="Calibri"/>
        <family val="2"/>
      </rPr>
      <t>.</t>
    </r>
    <phoneticPr fontId="3" type="noConversion"/>
  </si>
  <si>
    <t>From USA</t>
    <phoneticPr fontId="3" type="noConversion"/>
  </si>
  <si>
    <t>US$0.11/pc</t>
    <phoneticPr fontId="3" type="noConversion"/>
  </si>
  <si>
    <t>US$1'544.8/115'920pcs</t>
    <phoneticPr fontId="3" type="noConversion"/>
  </si>
  <si>
    <t>From Vietnam</t>
    <phoneticPr fontId="3" type="noConversion"/>
  </si>
  <si>
    <t>Smash bottle</t>
    <phoneticPr fontId="3" type="noConversion"/>
  </si>
  <si>
    <t>US$2.14/cs</t>
    <phoneticPr fontId="3" type="noConversion"/>
  </si>
  <si>
    <t>6pcs/cs</t>
    <phoneticPr fontId="3" type="noConversion"/>
  </si>
  <si>
    <t>US$331/13'104pcs</t>
    <phoneticPr fontId="3" type="noConversion"/>
  </si>
  <si>
    <t>From IDS</t>
    <phoneticPr fontId="3" type="noConversion"/>
  </si>
  <si>
    <t>NA Olympus wet pouch</t>
    <phoneticPr fontId="3" type="noConversion"/>
  </si>
  <si>
    <t>THB851.48/cs</t>
    <phoneticPr fontId="3" type="noConversion"/>
  </si>
  <si>
    <t>THB956.03/cs</t>
    <phoneticPr fontId="3" type="noConversion"/>
  </si>
  <si>
    <t>THB1104.32/cs</t>
    <phoneticPr fontId="3" type="noConversion"/>
  </si>
  <si>
    <t>120pcs/cs</t>
    <phoneticPr fontId="3" type="noConversion"/>
  </si>
  <si>
    <r>
      <rPr>
        <sz val="13"/>
        <rFont val="宋体"/>
        <family val="3"/>
        <charset val="134"/>
      </rPr>
      <t>单价中包含运费及保险费</t>
    </r>
    <r>
      <rPr>
        <sz val="13"/>
        <rFont val="Calibri"/>
        <family val="2"/>
      </rPr>
      <t>:</t>
    </r>
    <phoneticPr fontId="3" type="noConversion"/>
  </si>
  <si>
    <r>
      <rPr>
        <sz val="13"/>
        <rFont val="宋体"/>
        <family val="3"/>
        <charset val="134"/>
      </rPr>
      <t>按</t>
    </r>
    <r>
      <rPr>
        <sz val="13"/>
        <rFont val="Calibri"/>
        <family val="2"/>
      </rPr>
      <t xml:space="preserve">IDS </t>
    </r>
    <r>
      <rPr>
        <sz val="13"/>
        <rFont val="宋体"/>
        <family val="3"/>
        <charset val="134"/>
      </rPr>
      <t>提供的发票</t>
    </r>
    <r>
      <rPr>
        <sz val="13"/>
        <rFont val="Calibri"/>
        <family val="2"/>
      </rPr>
      <t xml:space="preserve">:IJ205152 </t>
    </r>
    <r>
      <rPr>
        <sz val="13"/>
        <rFont val="宋体"/>
        <family val="3"/>
        <charset val="134"/>
      </rPr>
      <t>上的运费及保险费用</t>
    </r>
    <r>
      <rPr>
        <sz val="13"/>
        <rFont val="Calibri"/>
        <family val="2"/>
      </rPr>
      <t>: THB 9300/20'</t>
    </r>
    <r>
      <rPr>
        <sz val="13"/>
        <rFont val="宋体"/>
        <family val="3"/>
        <charset val="134"/>
      </rPr>
      <t>柜</t>
    </r>
    <phoneticPr fontId="3" type="noConversion"/>
  </si>
  <si>
    <r>
      <t>1620cs/1944000pcs/20'</t>
    </r>
    <r>
      <rPr>
        <sz val="13"/>
        <rFont val="宋体"/>
        <family val="3"/>
        <charset val="134"/>
      </rPr>
      <t>柜</t>
    </r>
    <phoneticPr fontId="3" type="noConversion"/>
  </si>
  <si>
    <t>THB9300/194400pcs</t>
    <phoneticPr fontId="3" type="noConversion"/>
  </si>
  <si>
    <t>NA Olympus wet pouch (wider pouch CKA 98980419)</t>
    <phoneticPr fontId="3" type="noConversion"/>
  </si>
  <si>
    <t>THB769.34/cs</t>
    <phoneticPr fontId="3" type="noConversion"/>
  </si>
  <si>
    <t>THB853.39/cs</t>
    <phoneticPr fontId="3" type="noConversion"/>
  </si>
  <si>
    <t>THB915.75/cs</t>
    <phoneticPr fontId="3" type="noConversion"/>
  </si>
  <si>
    <t>THB9300/1944000pcs</t>
    <phoneticPr fontId="3" type="noConversion"/>
  </si>
  <si>
    <t>NA Olympus bionic wet pouch IPMS 99750430</t>
    <phoneticPr fontId="3" type="noConversion"/>
  </si>
  <si>
    <t>THB939.49/cs</t>
    <phoneticPr fontId="3" type="noConversion"/>
  </si>
  <si>
    <t>THB934.68/cs</t>
    <phoneticPr fontId="3" type="noConversion"/>
  </si>
  <si>
    <t>THB936.21/cs</t>
    <phoneticPr fontId="3" type="noConversion"/>
  </si>
  <si>
    <t>THB939.83/cs</t>
    <phoneticPr fontId="3" type="noConversion"/>
  </si>
  <si>
    <t>THB952.70/cs</t>
    <phoneticPr fontId="3" type="noConversion"/>
  </si>
  <si>
    <t>THB952.40/cs</t>
    <phoneticPr fontId="3" type="noConversion"/>
  </si>
  <si>
    <t>THB952.61/cs</t>
    <phoneticPr fontId="3" type="noConversion"/>
  </si>
  <si>
    <t>1)CKA pouch</t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</si>
  <si>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THB934.68/CS --</t>
    </r>
    <r>
      <rPr>
        <sz val="13"/>
        <rFont val="宋体"/>
        <family val="3"/>
        <charset val="134"/>
      </rPr>
      <t>从</t>
    </r>
    <r>
      <rPr>
        <sz val="13"/>
        <rFont val="Calibri"/>
        <family val="2"/>
      </rPr>
      <t xml:space="preserve">WK12 -12/Mar </t>
    </r>
    <r>
      <rPr>
        <sz val="13"/>
        <rFont val="宋体"/>
        <family val="3"/>
        <charset val="134"/>
      </rPr>
      <t>订单开始使用</t>
    </r>
    <r>
      <rPr>
        <sz val="13"/>
        <rFont val="Calibri"/>
        <family val="2"/>
      </rPr>
      <t>.</t>
    </r>
    <phoneticPr fontId="3" type="noConversion"/>
  </si>
  <si>
    <t>IPS 99853363</t>
    <phoneticPr fontId="3" type="noConversion"/>
  </si>
  <si>
    <t>THB936.32/cs</t>
    <phoneticPr fontId="3" type="noConversion"/>
  </si>
  <si>
    <r>
      <t>THB953.34/CS (</t>
    </r>
    <r>
      <rPr>
        <sz val="13"/>
        <rFont val="宋体"/>
        <family val="3"/>
        <charset val="134"/>
      </rPr>
      <t>单价含运费）</t>
    </r>
    <phoneticPr fontId="3" type="noConversion"/>
  </si>
  <si>
    <r>
      <t>1580cs/189'600pcs/20'</t>
    </r>
    <r>
      <rPr>
        <sz val="13"/>
        <rFont val="宋体"/>
        <family val="3"/>
        <charset val="134"/>
      </rPr>
      <t>柜</t>
    </r>
    <phoneticPr fontId="3" type="noConversion"/>
  </si>
  <si>
    <t>THB9300/189'600pcs</t>
    <phoneticPr fontId="3" type="noConversion"/>
  </si>
  <si>
    <r>
      <rPr>
        <sz val="13"/>
        <rFont val="宋体"/>
        <family val="3"/>
        <charset val="134"/>
      </rPr>
      <t>旧价</t>
    </r>
    <r>
      <rPr>
        <sz val="13"/>
        <rFont val="Calibri"/>
        <family val="2"/>
      </rPr>
      <t>THB934.68/CS---</t>
    </r>
    <r>
      <rPr>
        <sz val="13"/>
        <rFont val="宋体"/>
        <family val="3"/>
        <charset val="134"/>
      </rPr>
      <t>用到</t>
    </r>
    <r>
      <rPr>
        <sz val="13"/>
        <rFont val="Calibri"/>
        <family val="2"/>
      </rPr>
      <t>WK38-17/Sep</t>
    </r>
    <r>
      <rPr>
        <sz val="13"/>
        <rFont val="宋体"/>
        <family val="3"/>
        <charset val="134"/>
      </rPr>
      <t>订单</t>
    </r>
    <phoneticPr fontId="3" type="noConversion"/>
  </si>
  <si>
    <t>SWIFFER WET SIGNATURE BIONIC IPS99853363</t>
    <phoneticPr fontId="3" type="noConversion"/>
  </si>
  <si>
    <t>Effective date:04-Apr-2014</t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</si>
  <si>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THB936.32/CS---</t>
    </r>
    <r>
      <rPr>
        <sz val="13"/>
        <rFont val="宋体"/>
        <family val="3"/>
        <charset val="134"/>
      </rPr>
      <t>从</t>
    </r>
    <r>
      <rPr>
        <sz val="13"/>
        <rFont val="Calibri"/>
        <family val="2"/>
      </rPr>
      <t>WK38-17/Sep</t>
    </r>
    <r>
      <rPr>
        <sz val="13"/>
        <rFont val="宋体"/>
        <family val="3"/>
        <charset val="134"/>
      </rPr>
      <t>订单开始使用</t>
    </r>
    <phoneticPr fontId="3" type="noConversion"/>
  </si>
  <si>
    <t>2)Novel pouch</t>
    <phoneticPr fontId="3" type="noConversion"/>
  </si>
  <si>
    <r>
      <t>New formula</t>
    </r>
    <r>
      <rPr>
        <sz val="13"/>
        <rFont val="宋体"/>
        <family val="3"/>
        <charset val="134"/>
      </rPr>
      <t>价格</t>
    </r>
    <r>
      <rPr>
        <sz val="13"/>
        <rFont val="Calibri"/>
        <family val="2"/>
      </rPr>
      <t>THB936.21/CS---</t>
    </r>
    <r>
      <rPr>
        <sz val="13"/>
        <rFont val="宋体"/>
        <family val="3"/>
        <charset val="134"/>
      </rPr>
      <t>从</t>
    </r>
    <r>
      <rPr>
        <sz val="13"/>
        <rFont val="Calibri"/>
        <family val="2"/>
      </rPr>
      <t>WK42-15/Oct</t>
    </r>
    <r>
      <rPr>
        <sz val="13"/>
        <rFont val="宋体"/>
        <family val="3"/>
        <charset val="134"/>
      </rPr>
      <t>订单开始使用</t>
    </r>
    <phoneticPr fontId="3" type="noConversion"/>
  </si>
  <si>
    <r>
      <t>THB912.69/CS (</t>
    </r>
    <r>
      <rPr>
        <sz val="13"/>
        <rFont val="宋体"/>
        <family val="3"/>
        <charset val="134"/>
      </rPr>
      <t>单价含运费）</t>
    </r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</si>
  <si>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THB939.83/CS---</t>
    </r>
    <r>
      <rPr>
        <sz val="13"/>
        <rFont val="宋体"/>
        <family val="3"/>
        <charset val="134"/>
      </rPr>
      <t>从</t>
    </r>
    <r>
      <rPr>
        <sz val="13"/>
        <rFont val="Calibri"/>
        <family val="2"/>
      </rPr>
      <t>WK13-25/Mar/13</t>
    </r>
    <r>
      <rPr>
        <sz val="13"/>
        <rFont val="宋体"/>
        <family val="3"/>
        <charset val="134"/>
      </rPr>
      <t>订单开始使用</t>
    </r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</si>
  <si>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THB952.70/CS---</t>
    </r>
    <r>
      <rPr>
        <sz val="13"/>
        <rFont val="宋体"/>
        <family val="3"/>
        <charset val="134"/>
      </rPr>
      <t>从</t>
    </r>
    <r>
      <rPr>
        <sz val="13"/>
        <rFont val="Calibri"/>
        <family val="2"/>
      </rPr>
      <t>WK32-05/Aug/13</t>
    </r>
    <r>
      <rPr>
        <sz val="13"/>
        <rFont val="宋体"/>
        <family val="3"/>
        <charset val="134"/>
      </rPr>
      <t>订单开始使用</t>
    </r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</si>
  <si>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THB952.40/CS---</t>
    </r>
    <r>
      <rPr>
        <sz val="13"/>
        <rFont val="宋体"/>
        <family val="3"/>
        <charset val="134"/>
      </rPr>
      <t>从</t>
    </r>
    <r>
      <rPr>
        <sz val="13"/>
        <rFont val="Calibri"/>
        <family val="2"/>
      </rPr>
      <t>WK45-04/Nov/13</t>
    </r>
    <r>
      <rPr>
        <sz val="13"/>
        <rFont val="宋体"/>
        <family val="3"/>
        <charset val="134"/>
      </rPr>
      <t>订单开始使用</t>
    </r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</si>
  <si>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THB952.61/CS---</t>
    </r>
    <r>
      <rPr>
        <sz val="13"/>
        <rFont val="宋体"/>
        <family val="3"/>
        <charset val="134"/>
      </rPr>
      <t>从</t>
    </r>
    <r>
      <rPr>
        <sz val="13"/>
        <rFont val="Calibri"/>
        <family val="2"/>
      </rPr>
      <t>WK17-21/Apr/14</t>
    </r>
    <r>
      <rPr>
        <sz val="13"/>
        <rFont val="宋体"/>
        <family val="3"/>
        <charset val="134"/>
      </rPr>
      <t>订单开始使用</t>
    </r>
    <phoneticPr fontId="3" type="noConversion"/>
  </si>
  <si>
    <t xml:space="preserve">NA Escalade wet pouch &amp; NA S3 </t>
    <phoneticPr fontId="3" type="noConversion"/>
  </si>
  <si>
    <t>US$26.29/cs</t>
    <phoneticPr fontId="3" type="noConversion"/>
  </si>
  <si>
    <t>US$185 ~205/192'000pcs</t>
    <phoneticPr fontId="3" type="noConversion"/>
  </si>
  <si>
    <r>
      <t>2008/7/1</t>
    </r>
    <r>
      <rPr>
        <sz val="10"/>
        <rFont val="宋体"/>
        <family val="3"/>
        <charset val="134"/>
      </rPr>
      <t>通知由</t>
    </r>
    <r>
      <rPr>
        <sz val="10"/>
        <rFont val="Times New Roman"/>
        <family val="1"/>
      </rPr>
      <t>US$27.29/120pcs</t>
    </r>
    <r>
      <rPr>
        <sz val="10"/>
        <rFont val="宋体"/>
        <family val="3"/>
        <charset val="134"/>
      </rPr>
      <t>更改为</t>
    </r>
    <r>
      <rPr>
        <sz val="10"/>
        <rFont val="Times New Roman"/>
        <family val="1"/>
      </rPr>
      <t>US$26.29/cs/120pcs</t>
    </r>
    <phoneticPr fontId="3" type="noConversion"/>
  </si>
  <si>
    <t>WE Escalade wet pouch</t>
    <phoneticPr fontId="3" type="noConversion"/>
  </si>
  <si>
    <t>US$26.11/cs</t>
    <phoneticPr fontId="3" type="noConversion"/>
  </si>
  <si>
    <t>US$185 ~ 205/192'000pcs</t>
    <phoneticPr fontId="3" type="noConversion"/>
  </si>
  <si>
    <r>
      <t>2008/7/1</t>
    </r>
    <r>
      <rPr>
        <sz val="10"/>
        <rFont val="宋体"/>
        <family val="3"/>
        <charset val="134"/>
      </rPr>
      <t>通知由</t>
    </r>
    <r>
      <rPr>
        <sz val="10"/>
        <rFont val="Times New Roman"/>
        <family val="1"/>
      </rPr>
      <t>US$26.2/120pcs</t>
    </r>
    <r>
      <rPr>
        <sz val="10"/>
        <rFont val="宋体"/>
        <family val="3"/>
        <charset val="134"/>
      </rPr>
      <t>更改为</t>
    </r>
    <r>
      <rPr>
        <sz val="10"/>
        <rFont val="Times New Roman"/>
        <family val="1"/>
      </rPr>
      <t>US$26.11/cs/120pcs,</t>
    </r>
    <phoneticPr fontId="3" type="noConversion"/>
  </si>
  <si>
    <t>NA Surfstick moppy pouch</t>
    <phoneticPr fontId="3" type="noConversion"/>
  </si>
  <si>
    <t>US$14.38/cs</t>
    <phoneticPr fontId="3" type="noConversion"/>
  </si>
  <si>
    <t>US$331/192'000pcs</t>
    <phoneticPr fontId="3" type="noConversion"/>
  </si>
  <si>
    <t>CN Surfstick moppy pouch</t>
    <phoneticPr fontId="3" type="noConversion"/>
  </si>
  <si>
    <r>
      <t>2008/1/1</t>
    </r>
    <r>
      <rPr>
        <sz val="10"/>
        <rFont val="宋体"/>
        <family val="3"/>
        <charset val="134"/>
      </rPr>
      <t>通知由</t>
    </r>
    <r>
      <rPr>
        <sz val="10"/>
        <rFont val="Times New Roman"/>
        <family val="1"/>
      </rPr>
      <t>US$14.69/120pcs</t>
    </r>
    <r>
      <rPr>
        <sz val="10"/>
        <rFont val="宋体"/>
        <family val="3"/>
        <charset val="134"/>
      </rPr>
      <t>更改为</t>
    </r>
    <r>
      <rPr>
        <sz val="10"/>
        <rFont val="Times New Roman"/>
        <family val="1"/>
      </rPr>
      <t>US$14.38/cs/120pcs</t>
    </r>
    <phoneticPr fontId="3" type="noConversion"/>
  </si>
  <si>
    <t>From West Pharmaceutical Services</t>
    <phoneticPr fontId="3" type="noConversion"/>
  </si>
  <si>
    <t>Yellow handle for clubhouse and megatron</t>
    <phoneticPr fontId="3" type="noConversion"/>
  </si>
  <si>
    <t>US$53.55/M</t>
    <phoneticPr fontId="3" type="noConversion"/>
  </si>
  <si>
    <t>US$54.87/M</t>
    <phoneticPr fontId="3" type="noConversion"/>
  </si>
  <si>
    <t>US$55.26/M</t>
    <phoneticPr fontId="3" type="noConversion"/>
  </si>
  <si>
    <t>US$58.48/M</t>
    <phoneticPr fontId="3" type="noConversion"/>
  </si>
  <si>
    <t>US$59.22/M</t>
    <phoneticPr fontId="3" type="noConversion"/>
  </si>
  <si>
    <t>US$62.69/M</t>
    <phoneticPr fontId="3" type="noConversion"/>
  </si>
  <si>
    <t>1'000pcs</t>
    <phoneticPr fontId="3" type="noConversion"/>
  </si>
  <si>
    <t xml:space="preserve"> 20pallets/20'container</t>
    <phoneticPr fontId="3" type="noConversion"/>
  </si>
  <si>
    <r>
      <t>US$3800/20'</t>
    </r>
    <r>
      <rPr>
        <sz val="12"/>
        <rFont val="宋体"/>
        <family val="3"/>
        <charset val="134"/>
      </rPr>
      <t>柜</t>
    </r>
    <r>
      <rPr>
        <sz val="12"/>
        <rFont val="Times New Roman"/>
        <family val="1"/>
      </rPr>
      <t>/256'000pcs</t>
    </r>
    <phoneticPr fontId="3" type="noConversion"/>
  </si>
  <si>
    <r>
      <t>按</t>
    </r>
    <r>
      <rPr>
        <sz val="10"/>
        <rFont val="Times New Roman"/>
        <family val="1"/>
      </rPr>
      <t xml:space="preserve">Hayco </t>
    </r>
    <r>
      <rPr>
        <sz val="10"/>
        <rFont val="宋体"/>
        <family val="3"/>
        <charset val="134"/>
      </rPr>
      <t>找的货物代运公司</t>
    </r>
    <r>
      <rPr>
        <sz val="10"/>
        <rFont val="Times New Roman"/>
        <family val="1"/>
      </rPr>
      <t>D.A.T.E.</t>
    </r>
    <r>
      <rPr>
        <sz val="10"/>
        <rFont val="宋体"/>
        <family val="3"/>
        <charset val="134"/>
      </rPr>
      <t>价格</t>
    </r>
    <phoneticPr fontId="3" type="noConversion"/>
  </si>
  <si>
    <t>目前不在订购,已转喜高生产</t>
    <phoneticPr fontId="3" type="noConversion"/>
  </si>
  <si>
    <t xml:space="preserve"> 40pallets/40'container</t>
    <phoneticPr fontId="3" type="noConversion"/>
  </si>
  <si>
    <r>
      <t>US$4200/40'</t>
    </r>
    <r>
      <rPr>
        <sz val="12"/>
        <rFont val="宋体"/>
        <family val="3"/>
        <charset val="134"/>
      </rPr>
      <t>柜</t>
    </r>
    <r>
      <rPr>
        <sz val="12"/>
        <rFont val="Times New Roman"/>
        <family val="1"/>
      </rPr>
      <t>/512'000pcs</t>
    </r>
    <phoneticPr fontId="3" type="noConversion"/>
  </si>
  <si>
    <t>旧价购回余41273pcs 待处理.</t>
    <phoneticPr fontId="3" type="noConversion"/>
  </si>
  <si>
    <r>
      <t>生效日期</t>
    </r>
    <r>
      <rPr>
        <sz val="10"/>
        <color indexed="8"/>
        <rFont val="Times New Roman"/>
        <family val="1"/>
      </rPr>
      <t>:1-Oct-09</t>
    </r>
    <phoneticPr fontId="3" type="noConversion"/>
  </si>
  <si>
    <t>生效日期: 1-Apr-2011</t>
    <phoneticPr fontId="3" type="noConversion"/>
  </si>
  <si>
    <t>生效日期: 1-Jul-2011</t>
    <phoneticPr fontId="3" type="noConversion"/>
  </si>
  <si>
    <t>640pcs/cs,20cs/12800pcs/pallet</t>
    <phoneticPr fontId="3" type="noConversion"/>
  </si>
  <si>
    <t>White fork(Unorganized) for clubhouse and megatron</t>
    <phoneticPr fontId="3" type="noConversion"/>
  </si>
  <si>
    <t>US$37.88/M</t>
    <phoneticPr fontId="3" type="noConversion"/>
  </si>
  <si>
    <t>US$38.56/M</t>
    <phoneticPr fontId="3" type="noConversion"/>
  </si>
  <si>
    <t>US$41.26/M</t>
    <phoneticPr fontId="3" type="noConversion"/>
  </si>
  <si>
    <t>US$43.08/M</t>
    <phoneticPr fontId="3" type="noConversion"/>
  </si>
  <si>
    <t>US$43.6/M</t>
    <phoneticPr fontId="3" type="noConversion"/>
  </si>
  <si>
    <t>US$47.75/M</t>
    <phoneticPr fontId="3" type="noConversion"/>
  </si>
  <si>
    <t>US$49.95/M</t>
    <phoneticPr fontId="3" type="noConversion"/>
  </si>
  <si>
    <t>旧价购回余38587pcs 待处理.</t>
    <phoneticPr fontId="3" type="noConversion"/>
  </si>
  <si>
    <t>160pcs/cs,50cs/8000pcs/pallet</t>
    <phoneticPr fontId="3" type="noConversion"/>
  </si>
  <si>
    <t>Pink handle for Panther clubhouse</t>
    <phoneticPr fontId="3" type="noConversion"/>
  </si>
  <si>
    <t>US$58.79/M</t>
    <phoneticPr fontId="3" type="noConversion"/>
  </si>
  <si>
    <t>US$74.13/M</t>
    <phoneticPr fontId="3" type="noConversion"/>
  </si>
  <si>
    <t>旧价购回余8360pcs 待处理.</t>
    <phoneticPr fontId="3" type="noConversion"/>
  </si>
  <si>
    <t>SWIFFER WET SIGNATURE BIONIC IPS97000480</t>
  </si>
  <si>
    <t>THB911.25/cs</t>
    <phoneticPr fontId="3" type="noConversion"/>
  </si>
  <si>
    <t>FPS032800001</t>
    <phoneticPr fontId="3" type="noConversion"/>
  </si>
  <si>
    <t>Effective date:13-Oct-2014</t>
    <phoneticPr fontId="3" type="noConversion"/>
  </si>
  <si>
    <t>0DBR0000001U/2U</t>
    <phoneticPr fontId="3" type="noConversion"/>
  </si>
  <si>
    <t>PC</t>
    <phoneticPr fontId="3" type="noConversion"/>
  </si>
  <si>
    <t>0DLY0000071U</t>
    <phoneticPr fontId="3" type="noConversion"/>
  </si>
  <si>
    <t>0DLY0000073U</t>
    <phoneticPr fontId="3" type="noConversion"/>
  </si>
  <si>
    <t>0DLY0000039U</t>
    <phoneticPr fontId="3" type="noConversion"/>
  </si>
  <si>
    <t>2014.10.10</t>
  </si>
  <si>
    <t>2014.10.28</t>
  </si>
  <si>
    <t>PBD1330P0101</t>
  </si>
  <si>
    <t>PGP MAX IMPL.3CT CARTON 96901651</t>
  </si>
  <si>
    <t>0DS30000034U</t>
    <phoneticPr fontId="3" type="noConversion"/>
  </si>
  <si>
    <t>2014.10.22</t>
  </si>
  <si>
    <t>PBD1334P0101</t>
  </si>
  <si>
    <t>OLY REMOVE ARMSTRONG NA CARTON 97120649</t>
  </si>
  <si>
    <t>0DLY0000072U/74u</t>
    <phoneticPr fontId="3" type="noConversion"/>
  </si>
  <si>
    <t>2014.09.05</t>
  </si>
  <si>
    <t>PBD1344P0101</t>
  </si>
  <si>
    <t>SHELF READY TRAY 96916423</t>
  </si>
  <si>
    <t>0DD10000020T</t>
    <phoneticPr fontId="3" type="noConversion"/>
  </si>
  <si>
    <t>2014.11.03</t>
  </si>
  <si>
    <t>PRD0373P010</t>
  </si>
  <si>
    <t>Hanger 95798419</t>
  </si>
  <si>
    <t>2014.11.12</t>
  </si>
  <si>
    <t>PLD7474P0101</t>
  </si>
  <si>
    <t>JACK JR XL PP HEAD STICKER 96774738</t>
  </si>
  <si>
    <t>PCDA264P0101</t>
    <phoneticPr fontId="3" type="noConversion"/>
  </si>
  <si>
    <t>PGP MAX IMPL.3CT OUTERCASE  96901653</t>
  </si>
  <si>
    <t>PCDA393P0101</t>
    <phoneticPr fontId="3" type="noConversion"/>
  </si>
  <si>
    <t>SAM CLUB US 16CT OUTER CASE 97143757</t>
  </si>
  <si>
    <t>0DLY0000077U</t>
    <phoneticPr fontId="3" type="noConversion"/>
  </si>
  <si>
    <t>PSD3851P010</t>
    <phoneticPr fontId="3" type="noConversion"/>
  </si>
  <si>
    <t>0DGN0000024U</t>
    <phoneticPr fontId="3" type="noConversion"/>
  </si>
  <si>
    <t>PCDA324P0101</t>
    <phoneticPr fontId="3" type="noConversion"/>
  </si>
  <si>
    <t>PCDA263P0101</t>
    <phoneticPr fontId="3" type="noConversion"/>
  </si>
  <si>
    <t>PCDA158P0101</t>
    <phoneticPr fontId="3" type="noConversion"/>
  </si>
  <si>
    <t>JACK GALVASTATOR NA 4x3CT OUTER 96844498</t>
  </si>
  <si>
    <t>0DHD0000043U</t>
    <phoneticPr fontId="3" type="noConversion"/>
  </si>
  <si>
    <r>
      <t>纸箱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新旧价对比</t>
    </r>
    <r>
      <rPr>
        <b/>
        <sz val="11"/>
        <rFont val="Times New Roman"/>
        <family val="1"/>
      </rPr>
      <t>---</t>
    </r>
    <r>
      <rPr>
        <b/>
        <sz val="11"/>
        <rFont val="宋体"/>
        <family val="3"/>
        <charset val="134"/>
      </rPr>
      <t>供应商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国际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尚未生产）</t>
    </r>
    <phoneticPr fontId="3" type="noConversion"/>
  </si>
  <si>
    <r>
      <t>纸箱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新旧价对比</t>
    </r>
    <r>
      <rPr>
        <b/>
        <sz val="11"/>
        <rFont val="Times New Roman"/>
        <family val="1"/>
      </rPr>
      <t>---</t>
    </r>
    <r>
      <rPr>
        <b/>
        <sz val="11"/>
        <rFont val="宋体"/>
        <family val="3"/>
        <charset val="134"/>
      </rPr>
      <t>供应商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旺盈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尚未生产）</t>
    </r>
    <phoneticPr fontId="3" type="noConversion"/>
  </si>
  <si>
    <r>
      <t>(</t>
    </r>
    <r>
      <rPr>
        <sz val="13"/>
        <rFont val="宋体"/>
        <family val="3"/>
        <charset val="134"/>
      </rPr>
      <t>单价含运费）</t>
    </r>
    <phoneticPr fontId="3" type="noConversion"/>
  </si>
  <si>
    <r>
      <t>(</t>
    </r>
    <r>
      <rPr>
        <sz val="13"/>
        <rFont val="宋体"/>
        <family val="3"/>
        <charset val="134"/>
      </rPr>
      <t>未有订购）</t>
    </r>
    <phoneticPr fontId="3" type="noConversion"/>
  </si>
  <si>
    <r>
      <t>THB953.34/CS (</t>
    </r>
    <r>
      <rPr>
        <sz val="13"/>
        <rFont val="宋体"/>
        <family val="3"/>
        <charset val="134"/>
      </rPr>
      <t>单价含运费）</t>
    </r>
    <phoneticPr fontId="3" type="noConversion"/>
  </si>
  <si>
    <r>
      <t>THB912.69/CS (</t>
    </r>
    <r>
      <rPr>
        <sz val="13"/>
        <rFont val="宋体"/>
        <family val="3"/>
        <charset val="134"/>
      </rPr>
      <t>单价含运费）</t>
    </r>
    <phoneticPr fontId="3" type="noConversion"/>
  </si>
  <si>
    <t>2015/03/03 update the new price</t>
    <phoneticPr fontId="3" type="noConversion"/>
  </si>
  <si>
    <t>US$0.3088/sqm</t>
    <phoneticPr fontId="3" type="noConversion"/>
  </si>
  <si>
    <t>Effective date:01-Jan-2015</t>
    <phoneticPr fontId="3" type="noConversion"/>
  </si>
  <si>
    <t>FPS033000001</t>
    <phoneticPr fontId="3" type="noConversion"/>
  </si>
  <si>
    <t>Base 120x1ct OWF Wet Pouch IPS 97216026</t>
  </si>
  <si>
    <t>Effective date:01-Mar-2015</t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</si>
  <si>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THB912.69/CS---</t>
    </r>
    <r>
      <rPr>
        <sz val="13"/>
        <rFont val="宋体"/>
        <family val="3"/>
        <charset val="134"/>
      </rPr>
      <t>从</t>
    </r>
    <r>
      <rPr>
        <sz val="13"/>
        <rFont val="Calibri"/>
        <family val="2"/>
      </rPr>
      <t>WK32-29/Aug/14</t>
    </r>
    <r>
      <rPr>
        <sz val="13"/>
        <rFont val="宋体"/>
        <family val="3"/>
        <charset val="134"/>
      </rPr>
      <t>订单开始使用</t>
    </r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</si>
  <si>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THB911.25/CS---</t>
    </r>
    <r>
      <rPr>
        <sz val="13"/>
        <rFont val="宋体"/>
        <family val="3"/>
        <charset val="134"/>
      </rPr>
      <t>从</t>
    </r>
    <r>
      <rPr>
        <sz val="13"/>
        <rFont val="Calibri"/>
        <family val="2"/>
      </rPr>
      <t>WK46-10/Nov/13</t>
    </r>
    <r>
      <rPr>
        <sz val="13"/>
        <rFont val="宋体"/>
        <family val="3"/>
        <charset val="134"/>
      </rPr>
      <t>订单开始使用</t>
    </r>
    <phoneticPr fontId="3" type="noConversion"/>
  </si>
  <si>
    <t>260,000pcs/1300cs/ctn</t>
    <phoneticPr fontId="3" type="noConversion"/>
  </si>
  <si>
    <t>1,300pcs/cs</t>
    <phoneticPr fontId="3" type="noConversion"/>
  </si>
  <si>
    <t>13,000pcs/pallet</t>
    <phoneticPr fontId="3" type="noConversion"/>
  </si>
  <si>
    <t>BLISTER TRAY FOR OHB IPMS 97176239</t>
  </si>
  <si>
    <t>2014.12.11</t>
  </si>
  <si>
    <t>PRD0616P0101</t>
  </si>
  <si>
    <t>PRD0617P0101</t>
  </si>
  <si>
    <t>BLISTER TRAY IPMS 97177942</t>
  </si>
  <si>
    <t>0DLY0000075U</t>
    <phoneticPr fontId="3" type="noConversion"/>
  </si>
  <si>
    <t>0DS30000035U</t>
    <phoneticPr fontId="3" type="noConversion"/>
  </si>
  <si>
    <t>2015.01.19</t>
  </si>
  <si>
    <t>Hanger</t>
    <phoneticPr fontId="3" type="noConversion"/>
  </si>
  <si>
    <t>BLISTER TRAY FOR OHB IPMS 97176239</t>
    <phoneticPr fontId="3" type="noConversion"/>
  </si>
  <si>
    <t>BLISTER TRAY IPMS 97177942</t>
    <phoneticPr fontId="3" type="noConversion"/>
  </si>
  <si>
    <t>HANGER STRAP</t>
    <phoneticPr fontId="3" type="noConversion"/>
  </si>
  <si>
    <t>PBD1329P0101</t>
  </si>
  <si>
    <t>PGP MAX REFILL 6*16CT CARTON 96898912</t>
  </si>
  <si>
    <t>PBD1382P0101</t>
  </si>
  <si>
    <t>OLY ITB CARTON IPMS 97176469</t>
  </si>
  <si>
    <t>PBD1383P0101</t>
  </si>
  <si>
    <t>CARTON IPMS 97178022</t>
  </si>
  <si>
    <t>PBD1385P0101</t>
  </si>
  <si>
    <t>LOR CARTON IPMS 97176246</t>
  </si>
  <si>
    <t>PBD1386P0101</t>
  </si>
  <si>
    <t>XL OHB CARTON IPMS 97177947</t>
  </si>
  <si>
    <t>PBD1389P0101</t>
  </si>
  <si>
    <t>JJR XL SK NA OOB Bonus 6ct CTN97064771</t>
  </si>
  <si>
    <t>2015.01.22</t>
  </si>
  <si>
    <t>2014.11.13</t>
  </si>
  <si>
    <t>2014.12.22</t>
  </si>
  <si>
    <t>2015.02.10</t>
  </si>
  <si>
    <t>PGP MAX IMPL.3CT OUTERCASE 92000485</t>
  </si>
  <si>
    <t>GP MAX REFILL 6X16CT OUTERCASE92000479</t>
  </si>
  <si>
    <t>ITB 6CT OUTERCASE IPMS:97176418</t>
  </si>
  <si>
    <t>OUTERCASE IPMS 97177979</t>
  </si>
  <si>
    <t>OUTER CASE 6CT IPMS 97172500</t>
  </si>
  <si>
    <t>XLOHB OUTERCASE IPMS 97177853</t>
  </si>
  <si>
    <t>JJR XL SK NA OOB Bonus 6ct outer97065040</t>
  </si>
  <si>
    <r>
      <t>吸塑新旧价对比</t>
    </r>
    <r>
      <rPr>
        <b/>
        <sz val="11"/>
        <rFont val="Times New Roman"/>
        <family val="1"/>
      </rPr>
      <t>---</t>
    </r>
    <r>
      <rPr>
        <b/>
        <sz val="11"/>
        <rFont val="宋体"/>
        <family val="3"/>
        <charset val="134"/>
      </rPr>
      <t>供应商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至高准</t>
    </r>
    <phoneticPr fontId="3" type="noConversion"/>
  </si>
  <si>
    <t>2014.12.25</t>
  </si>
  <si>
    <t>PRICE</t>
    <phoneticPr fontId="3" type="noConversion"/>
  </si>
  <si>
    <t>RMB/PC</t>
    <phoneticPr fontId="3" type="noConversion"/>
  </si>
  <si>
    <r>
      <t>吸塑新旧价对比</t>
    </r>
    <r>
      <rPr>
        <b/>
        <sz val="11"/>
        <rFont val="Times New Roman"/>
        <family val="1"/>
      </rPr>
      <t>---</t>
    </r>
    <r>
      <rPr>
        <b/>
        <sz val="11"/>
        <rFont val="宋体"/>
        <family val="3"/>
        <charset val="134"/>
      </rPr>
      <t>供应商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高富达</t>
    </r>
    <phoneticPr fontId="3" type="noConversion"/>
  </si>
  <si>
    <r>
      <t>吸塑新旧价对比</t>
    </r>
    <r>
      <rPr>
        <b/>
        <sz val="11"/>
        <rFont val="Times New Roman"/>
        <family val="1"/>
      </rPr>
      <t>---</t>
    </r>
    <r>
      <rPr>
        <b/>
        <sz val="11"/>
        <rFont val="宋体"/>
        <family val="3"/>
        <charset val="134"/>
      </rPr>
      <t>供应商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荣基</t>
    </r>
    <phoneticPr fontId="3" type="noConversion"/>
  </si>
  <si>
    <t>2015.02.05</t>
  </si>
  <si>
    <t>POLYBAG FOR DRY SHEETS IPMS 97164604</t>
  </si>
  <si>
    <t>POLYBAG ITB SK-DRY PADS IPMS 97164607</t>
  </si>
  <si>
    <t>POLYBAG FOR XL DRY SHEETS IPMS97177863</t>
  </si>
  <si>
    <t>2014.12.18</t>
  </si>
  <si>
    <r>
      <t>吸塑新旧价对比</t>
    </r>
    <r>
      <rPr>
        <b/>
        <sz val="11"/>
        <rFont val="Times New Roman"/>
        <family val="1"/>
      </rPr>
      <t>---</t>
    </r>
    <r>
      <rPr>
        <b/>
        <sz val="11"/>
        <rFont val="宋体"/>
        <family val="3"/>
        <charset val="134"/>
      </rPr>
      <t>供应商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有余</t>
    </r>
    <phoneticPr fontId="3" type="noConversion"/>
  </si>
  <si>
    <t>PCDA324P0101</t>
  </si>
  <si>
    <t>Max S3 &amp; Jackpot XL</t>
  </si>
  <si>
    <t>Olympus &amp; Jackpot Olympus</t>
  </si>
  <si>
    <t>OUTERCASE</t>
    <phoneticPr fontId="3" type="noConversion"/>
  </si>
  <si>
    <t>44C</t>
    <phoneticPr fontId="3" type="noConversion"/>
  </si>
  <si>
    <t>OUTERCASE</t>
    <phoneticPr fontId="3" type="noConversion"/>
  </si>
  <si>
    <t>43C</t>
    <phoneticPr fontId="3" type="noConversion"/>
  </si>
  <si>
    <r>
      <t>(</t>
    </r>
    <r>
      <rPr>
        <sz val="13"/>
        <rFont val="宋体"/>
        <family val="3"/>
        <charset val="134"/>
      </rPr>
      <t>单价含运费）</t>
    </r>
    <phoneticPr fontId="3" type="noConversion"/>
  </si>
  <si>
    <r>
      <t>(</t>
    </r>
    <r>
      <rPr>
        <sz val="13"/>
        <rFont val="宋体"/>
        <family val="3"/>
        <charset val="134"/>
      </rPr>
      <t>未有订购）</t>
    </r>
    <phoneticPr fontId="3" type="noConversion"/>
  </si>
  <si>
    <r>
      <t>(</t>
    </r>
    <r>
      <rPr>
        <sz val="13"/>
        <rFont val="宋体"/>
        <family val="3"/>
        <charset val="134"/>
      </rPr>
      <t>单价不含运费）</t>
    </r>
    <phoneticPr fontId="3" type="noConversion"/>
  </si>
  <si>
    <r>
      <t>THB953.34/CS (</t>
    </r>
    <r>
      <rPr>
        <sz val="13"/>
        <rFont val="宋体"/>
        <family val="3"/>
        <charset val="134"/>
      </rPr>
      <t>单价含运费）</t>
    </r>
    <phoneticPr fontId="3" type="noConversion"/>
  </si>
  <si>
    <r>
      <t>THB912.69/CS (</t>
    </r>
    <r>
      <rPr>
        <sz val="13"/>
        <rFont val="宋体"/>
        <family val="3"/>
        <charset val="134"/>
      </rPr>
      <t>单价含运费）</t>
    </r>
    <phoneticPr fontId="3" type="noConversion"/>
  </si>
  <si>
    <t>2015/06/02 update the new price</t>
    <phoneticPr fontId="3" type="noConversion"/>
  </si>
  <si>
    <t>US$0.3068/sqm</t>
    <phoneticPr fontId="3" type="noConversion"/>
  </si>
  <si>
    <t>Effective date:01-Apr-2015</t>
    <phoneticPr fontId="3" type="noConversion"/>
  </si>
  <si>
    <t>THB905.10/cs</t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</si>
  <si>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THB911.25/CS---</t>
    </r>
    <r>
      <rPr>
        <sz val="13"/>
        <rFont val="宋体"/>
        <family val="3"/>
        <charset val="134"/>
      </rPr>
      <t>从</t>
    </r>
    <r>
      <rPr>
        <sz val="13"/>
        <rFont val="Calibri"/>
        <family val="2"/>
      </rPr>
      <t>WK18-27/Apr/15</t>
    </r>
    <r>
      <rPr>
        <sz val="13"/>
        <rFont val="宋体"/>
        <family val="3"/>
        <charset val="134"/>
      </rPr>
      <t>订单开始使用</t>
    </r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</si>
  <si>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US$0.3097/sqm-</t>
    </r>
    <r>
      <rPr>
        <sz val="13"/>
        <rFont val="宋体"/>
        <family val="3"/>
        <charset val="134"/>
      </rPr>
      <t>－从</t>
    </r>
    <r>
      <rPr>
        <sz val="13"/>
        <rFont val="Calibri"/>
        <family val="2"/>
      </rPr>
      <t>WK49-01/Dec/2014</t>
    </r>
    <r>
      <rPr>
        <sz val="13"/>
        <rFont val="宋体"/>
        <family val="3"/>
        <charset val="134"/>
      </rPr>
      <t>订单开始使用</t>
    </r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</si>
  <si>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US$0.3088/sqm-</t>
    </r>
    <r>
      <rPr>
        <sz val="13"/>
        <rFont val="宋体"/>
        <family val="3"/>
        <charset val="134"/>
      </rPr>
      <t>－从</t>
    </r>
    <r>
      <rPr>
        <sz val="13"/>
        <rFont val="Calibri"/>
        <family val="2"/>
      </rPr>
      <t>WK14-30/Mar/2015</t>
    </r>
    <r>
      <rPr>
        <sz val="13"/>
        <rFont val="宋体"/>
        <family val="3"/>
        <charset val="134"/>
      </rPr>
      <t>订单开始使用</t>
    </r>
    <phoneticPr fontId="3" type="noConversion"/>
  </si>
  <si>
    <t>PRD0555P0101</t>
    <phoneticPr fontId="3" type="noConversion"/>
  </si>
  <si>
    <t>PRD0556P0101</t>
    <phoneticPr fontId="3" type="noConversion"/>
  </si>
  <si>
    <t>PRD0336P010</t>
    <phoneticPr fontId="3" type="noConversion"/>
  </si>
  <si>
    <t>PRD0427P0101</t>
    <phoneticPr fontId="3" type="noConversion"/>
  </si>
  <si>
    <t>PRD0486P0101</t>
    <phoneticPr fontId="3" type="noConversion"/>
  </si>
  <si>
    <t>PWD0131P010</t>
    <phoneticPr fontId="3" type="noConversion"/>
  </si>
  <si>
    <t>PRD0373P010</t>
    <phoneticPr fontId="3" type="noConversion"/>
  </si>
  <si>
    <t>PRD0528P0101</t>
    <phoneticPr fontId="3" type="noConversion"/>
  </si>
  <si>
    <t>PRD0373P0101</t>
    <phoneticPr fontId="3" type="noConversion"/>
  </si>
  <si>
    <t>PRD0616P0101</t>
    <phoneticPr fontId="3" type="noConversion"/>
  </si>
  <si>
    <t>PRD0617P0101</t>
    <phoneticPr fontId="3" type="noConversion"/>
  </si>
  <si>
    <t>PRD0621P0101</t>
    <phoneticPr fontId="3" type="noConversion"/>
  </si>
  <si>
    <t>PRD0616P0101</t>
    <phoneticPr fontId="61" type="noConversion"/>
  </si>
  <si>
    <t>0DLY0000075U</t>
    <phoneticPr fontId="3" type="noConversion"/>
  </si>
  <si>
    <t>PC</t>
    <phoneticPr fontId="3" type="noConversion"/>
  </si>
  <si>
    <t>0DLY0000075U</t>
    <phoneticPr fontId="3" type="noConversion"/>
  </si>
  <si>
    <t>0DS30000035U</t>
    <phoneticPr fontId="3" type="noConversion"/>
  </si>
  <si>
    <t>0DS30000035U</t>
    <phoneticPr fontId="3" type="noConversion"/>
  </si>
  <si>
    <t>RMB</t>
    <phoneticPr fontId="3" type="noConversion"/>
  </si>
  <si>
    <t>PC</t>
    <phoneticPr fontId="3" type="noConversion"/>
  </si>
  <si>
    <t>0DLY0000073U</t>
    <phoneticPr fontId="3" type="noConversion"/>
  </si>
  <si>
    <t>PPD1842P0101</t>
  </si>
  <si>
    <t>0DLY0000076U</t>
  </si>
  <si>
    <t>PPD1845P0101</t>
  </si>
  <si>
    <t>0DS30000036U</t>
  </si>
  <si>
    <t>PPD1847P0101</t>
  </si>
  <si>
    <t>0DS30000035U</t>
  </si>
  <si>
    <t>RTP008700001</t>
  </si>
  <si>
    <r>
      <t>新价</t>
    </r>
    <r>
      <rPr>
        <b/>
        <sz val="8"/>
        <rFont val="Times New Roman"/>
        <family val="1"/>
      </rPr>
      <t>(RMB/PC)</t>
    </r>
  </si>
  <si>
    <t>0DS30000026U/28U/30U/31U/33E/34U/36U</t>
  </si>
  <si>
    <t>0DLY0000068E</t>
  </si>
  <si>
    <t>0DLY0000069E</t>
  </si>
  <si>
    <t>0DS30000098U</t>
  </si>
  <si>
    <t>0DLY0000075U</t>
  </si>
  <si>
    <t>0DS30000037U</t>
  </si>
  <si>
    <t>0DLY0000073U</t>
  </si>
  <si>
    <t>Infinity OHB (三合一）</t>
  </si>
  <si>
    <t>Infinity OHB（三合一）</t>
  </si>
  <si>
    <t>Infinity ITB（三合一）</t>
  </si>
  <si>
    <t>Olympus &amp; Jackpot Olympus（三合一）</t>
  </si>
  <si>
    <t>Bedrock 4CT</t>
  </si>
  <si>
    <t>Bedrock 4CT（三合一）</t>
  </si>
  <si>
    <t>Jack Junior Dwight</t>
  </si>
  <si>
    <r>
      <t>(</t>
    </r>
    <r>
      <rPr>
        <sz val="13"/>
        <rFont val="宋体"/>
        <family val="3"/>
        <charset val="134"/>
      </rPr>
      <t>单价含运费）</t>
    </r>
    <phoneticPr fontId="3" type="noConversion"/>
  </si>
  <si>
    <r>
      <t>(</t>
    </r>
    <r>
      <rPr>
        <sz val="13"/>
        <rFont val="宋体"/>
        <family val="3"/>
        <charset val="134"/>
      </rPr>
      <t>未有订购）</t>
    </r>
    <phoneticPr fontId="3" type="noConversion"/>
  </si>
  <si>
    <r>
      <t>(</t>
    </r>
    <r>
      <rPr>
        <sz val="13"/>
        <rFont val="宋体"/>
        <family val="3"/>
        <charset val="134"/>
      </rPr>
      <t>单价不含运费）</t>
    </r>
    <phoneticPr fontId="3" type="noConversion"/>
  </si>
  <si>
    <r>
      <t>THB953.34/CS (</t>
    </r>
    <r>
      <rPr>
        <sz val="13"/>
        <rFont val="宋体"/>
        <family val="3"/>
        <charset val="134"/>
      </rPr>
      <t>单价含运费）</t>
    </r>
    <phoneticPr fontId="3" type="noConversion"/>
  </si>
  <si>
    <r>
      <t>THB912.69/CS (</t>
    </r>
    <r>
      <rPr>
        <sz val="13"/>
        <rFont val="宋体"/>
        <family val="3"/>
        <charset val="134"/>
      </rPr>
      <t>单价含运费）</t>
    </r>
    <phoneticPr fontId="3" type="noConversion"/>
  </si>
  <si>
    <t>US$0.2937/sqm</t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</si>
  <si>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US$0.3068/sqm-</t>
    </r>
    <r>
      <rPr>
        <sz val="13"/>
        <rFont val="宋体"/>
        <family val="3"/>
        <charset val="134"/>
      </rPr>
      <t>－从</t>
    </r>
    <r>
      <rPr>
        <sz val="13"/>
        <rFont val="Calibri"/>
        <family val="2"/>
      </rPr>
      <t xml:space="preserve">WK24-08/Jun/2015  </t>
    </r>
    <r>
      <rPr>
        <sz val="13"/>
        <rFont val="宋体"/>
        <family val="3"/>
        <charset val="134"/>
      </rPr>
      <t>订单开始使用</t>
    </r>
    <phoneticPr fontId="3" type="noConversion"/>
  </si>
  <si>
    <t>Effective date:01-Jul-2015</t>
    <phoneticPr fontId="3" type="noConversion"/>
  </si>
  <si>
    <t>US$106.50/cs</t>
    <phoneticPr fontId="3" type="noConversion"/>
  </si>
  <si>
    <t>THB905.27/cs</t>
    <phoneticPr fontId="3" type="noConversion"/>
  </si>
  <si>
    <t>Effective date:1-Jul-2015</t>
    <phoneticPr fontId="3" type="noConversion"/>
  </si>
  <si>
    <t>Effective date:17-Jul-2015</t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</si>
  <si>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THB905.10/CS---</t>
    </r>
    <r>
      <rPr>
        <sz val="13"/>
        <rFont val="宋体"/>
        <family val="3"/>
        <charset val="134"/>
      </rPr>
      <t>从</t>
    </r>
    <r>
      <rPr>
        <sz val="13"/>
        <rFont val="Calibri"/>
        <family val="2"/>
      </rPr>
      <t>wk30-20/Jul/15</t>
    </r>
    <r>
      <rPr>
        <sz val="13"/>
        <rFont val="宋体"/>
        <family val="3"/>
        <charset val="134"/>
      </rPr>
      <t>订单开始使用</t>
    </r>
    <phoneticPr fontId="3" type="noConversion"/>
  </si>
  <si>
    <t>铝管新旧价对比--供应商/鸿金源</t>
    <phoneticPr fontId="3" type="noConversion"/>
  </si>
  <si>
    <t>Date:</t>
    <phoneticPr fontId="3" type="noConversion"/>
  </si>
  <si>
    <t xml:space="preserve">New price </t>
    <phoneticPr fontId="3" type="noConversion"/>
  </si>
  <si>
    <t>Old price</t>
    <phoneticPr fontId="3" type="noConversion"/>
  </si>
  <si>
    <t xml:space="preserve">old price </t>
    <phoneticPr fontId="3" type="noConversion"/>
  </si>
  <si>
    <r>
      <t>2014/10/13</t>
    </r>
    <r>
      <rPr>
        <sz val="8"/>
        <color indexed="12"/>
        <rFont val="宋体"/>
        <family val="3"/>
        <charset val="134"/>
      </rPr>
      <t>锁价</t>
    </r>
  </si>
  <si>
    <r>
      <t>2014/06/20</t>
    </r>
    <r>
      <rPr>
        <sz val="8"/>
        <color indexed="12"/>
        <rFont val="宋体"/>
        <family val="3"/>
        <charset val="134"/>
      </rPr>
      <t>锁价</t>
    </r>
  </si>
  <si>
    <r>
      <t>2014/02/19</t>
    </r>
    <r>
      <rPr>
        <sz val="8"/>
        <color indexed="12"/>
        <rFont val="宋体"/>
        <family val="3"/>
        <charset val="134"/>
      </rPr>
      <t>锁价</t>
    </r>
  </si>
  <si>
    <r>
      <t>2013/07/5</t>
    </r>
    <r>
      <rPr>
        <sz val="8"/>
        <color indexed="8"/>
        <rFont val="宋体"/>
        <family val="3"/>
        <charset val="134"/>
      </rPr>
      <t>锁价</t>
    </r>
  </si>
  <si>
    <r>
      <t>2013/03/12</t>
    </r>
    <r>
      <rPr>
        <sz val="8"/>
        <color indexed="12"/>
        <rFont val="宋体"/>
        <family val="3"/>
        <charset val="134"/>
      </rPr>
      <t>锁价</t>
    </r>
  </si>
  <si>
    <r>
      <t>2012/12/11</t>
    </r>
    <r>
      <rPr>
        <sz val="8"/>
        <color indexed="12"/>
        <rFont val="宋体"/>
        <family val="3"/>
        <charset val="134"/>
      </rPr>
      <t>锁价</t>
    </r>
  </si>
  <si>
    <r>
      <t>2012/09/28</t>
    </r>
    <r>
      <rPr>
        <sz val="8"/>
        <color indexed="12"/>
        <rFont val="宋体"/>
        <family val="3"/>
        <charset val="134"/>
      </rPr>
      <t>锁价</t>
    </r>
  </si>
  <si>
    <r>
      <t>2012/05/20</t>
    </r>
    <r>
      <rPr>
        <sz val="8"/>
        <color indexed="12"/>
        <rFont val="宋体"/>
        <family val="3"/>
        <charset val="134"/>
      </rPr>
      <t>锁价</t>
    </r>
  </si>
  <si>
    <r>
      <t xml:space="preserve">2011/12/8 </t>
    </r>
    <r>
      <rPr>
        <sz val="8"/>
        <color indexed="12"/>
        <rFont val="宋体"/>
        <family val="3"/>
        <charset val="134"/>
      </rPr>
      <t>锁价</t>
    </r>
  </si>
  <si>
    <r>
      <t xml:space="preserve">2011/ 11/8 </t>
    </r>
    <r>
      <rPr>
        <sz val="8"/>
        <color indexed="12"/>
        <rFont val="宋体"/>
        <family val="3"/>
        <charset val="134"/>
      </rPr>
      <t>锁价</t>
    </r>
  </si>
  <si>
    <r>
      <t>10/13</t>
    </r>
    <r>
      <rPr>
        <sz val="8"/>
        <color indexed="12"/>
        <rFont val="宋体"/>
        <family val="3"/>
        <charset val="134"/>
      </rPr>
      <t>锁价</t>
    </r>
  </si>
  <si>
    <r>
      <t>7/29</t>
    </r>
    <r>
      <rPr>
        <sz val="8"/>
        <color indexed="12"/>
        <rFont val="宋体"/>
        <family val="3"/>
        <charset val="134"/>
      </rPr>
      <t>锁价到</t>
    </r>
    <r>
      <rPr>
        <sz val="8"/>
        <color indexed="12"/>
        <rFont val="Arial"/>
        <family val="2"/>
      </rPr>
      <t>9/15</t>
    </r>
  </si>
  <si>
    <r>
      <t>7/1</t>
    </r>
    <r>
      <rPr>
        <sz val="8"/>
        <color indexed="12"/>
        <rFont val="宋体"/>
        <family val="3"/>
        <charset val="134"/>
      </rPr>
      <t>锁价</t>
    </r>
  </si>
  <si>
    <t>铝管</t>
    <phoneticPr fontId="3" type="noConversion"/>
  </si>
  <si>
    <t>实用时间</t>
    <phoneticPr fontId="3" type="noConversion"/>
  </si>
  <si>
    <t>Sep/14~Nov/14</t>
    <phoneticPr fontId="3" type="noConversion"/>
  </si>
  <si>
    <t>Jul/14~Sep/14</t>
    <phoneticPr fontId="3" type="noConversion"/>
  </si>
  <si>
    <t>Feb/14~Jun/14</t>
    <phoneticPr fontId="3" type="noConversion"/>
  </si>
  <si>
    <t>Oct/13~2Feb/14</t>
    <phoneticPr fontId="3" type="noConversion"/>
  </si>
  <si>
    <t>Mar/13~Jun/13</t>
    <phoneticPr fontId="3" type="noConversion"/>
  </si>
  <si>
    <t>Dec/12~Feb/13</t>
    <phoneticPr fontId="3" type="noConversion"/>
  </si>
  <si>
    <t>Oct/12~Nov/12</t>
    <phoneticPr fontId="3" type="noConversion"/>
  </si>
  <si>
    <t>Aug/12~Mar/12</t>
    <phoneticPr fontId="3" type="noConversion"/>
  </si>
  <si>
    <t>Mar/12~Dec/11</t>
    <phoneticPr fontId="3" type="noConversion"/>
  </si>
  <si>
    <t>Nov/11.</t>
    <phoneticPr fontId="3" type="noConversion"/>
  </si>
  <si>
    <t>Oct/11.</t>
    <phoneticPr fontId="3" type="noConversion"/>
  </si>
  <si>
    <t>Sep/11~Aug/11</t>
    <phoneticPr fontId="3" type="noConversion"/>
  </si>
  <si>
    <t>Jul/2011.</t>
    <phoneticPr fontId="3" type="noConversion"/>
  </si>
  <si>
    <t>New - Old</t>
    <phoneticPr fontId="3" type="noConversion"/>
  </si>
  <si>
    <t>Item</t>
    <phoneticPr fontId="3" type="noConversion"/>
  </si>
  <si>
    <t>Project</t>
    <phoneticPr fontId="3" type="noConversion"/>
  </si>
  <si>
    <t>Usage</t>
    <phoneticPr fontId="3" type="noConversion"/>
  </si>
  <si>
    <t>Vendor</t>
    <phoneticPr fontId="3" type="noConversion"/>
  </si>
  <si>
    <t>Effective</t>
    <phoneticPr fontId="3" type="noConversion"/>
  </si>
  <si>
    <t xml:space="preserve">Unit price </t>
    <phoneticPr fontId="3" type="noConversion"/>
  </si>
  <si>
    <t xml:space="preserve">Current price </t>
    <phoneticPr fontId="3" type="noConversion"/>
  </si>
  <si>
    <t>Price difference</t>
    <phoneticPr fontId="3" type="noConversion"/>
  </si>
  <si>
    <t>Percentage</t>
    <phoneticPr fontId="3" type="noConversion"/>
  </si>
  <si>
    <t>Rise Price/set</t>
    <phoneticPr fontId="3" type="noConversion"/>
  </si>
  <si>
    <t>Remark</t>
    <phoneticPr fontId="3" type="noConversion"/>
  </si>
  <si>
    <t>项目</t>
    <phoneticPr fontId="3" type="noConversion"/>
  </si>
  <si>
    <r>
      <t>用量</t>
    </r>
    <r>
      <rPr>
        <b/>
        <sz val="8"/>
        <rFont val="Times New Roman"/>
        <family val="1"/>
      </rPr>
      <t>/Set</t>
    </r>
  </si>
  <si>
    <t>供应商</t>
    <phoneticPr fontId="3" type="noConversion"/>
  </si>
  <si>
    <t>生效日期</t>
    <phoneticPr fontId="3" type="noConversion"/>
  </si>
  <si>
    <r>
      <t>新价</t>
    </r>
    <r>
      <rPr>
        <b/>
        <sz val="8"/>
        <rFont val="Times New Roman"/>
        <family val="1"/>
      </rPr>
      <t xml:space="preserve">(RMB/RL) 
</t>
    </r>
    <r>
      <rPr>
        <b/>
        <sz val="8"/>
        <rFont val="宋体"/>
        <family val="3"/>
        <charset val="134"/>
      </rPr>
      <t>含</t>
    </r>
    <r>
      <rPr>
        <b/>
        <sz val="8"/>
        <rFont val="Times New Roman"/>
        <family val="1"/>
      </rPr>
      <t>17% VAT</t>
    </r>
  </si>
  <si>
    <r>
      <t>新价</t>
    </r>
    <r>
      <rPr>
        <b/>
        <sz val="8"/>
        <color indexed="8"/>
        <rFont val="Times New Roman"/>
        <family val="1"/>
      </rPr>
      <t xml:space="preserve">(RMB/RL) 
</t>
    </r>
    <r>
      <rPr>
        <b/>
        <sz val="8"/>
        <color indexed="8"/>
        <rFont val="宋体"/>
        <family val="3"/>
        <charset val="134"/>
      </rPr>
      <t>含</t>
    </r>
    <r>
      <rPr>
        <b/>
        <sz val="8"/>
        <color indexed="8"/>
        <rFont val="Times New Roman"/>
        <family val="1"/>
      </rPr>
      <t>17% VAT</t>
    </r>
  </si>
  <si>
    <r>
      <t>价格</t>
    </r>
    <r>
      <rPr>
        <b/>
        <sz val="8"/>
        <rFont val="Times New Roman"/>
        <family val="1"/>
      </rPr>
      <t xml:space="preserve">(RMB/RL) 
</t>
    </r>
    <r>
      <rPr>
        <b/>
        <sz val="8"/>
        <rFont val="宋体"/>
        <family val="3"/>
        <charset val="134"/>
      </rPr>
      <t>含</t>
    </r>
    <r>
      <rPr>
        <b/>
        <sz val="8"/>
        <rFont val="Times New Roman"/>
        <family val="1"/>
      </rPr>
      <t>17% VAT</t>
    </r>
  </si>
  <si>
    <r>
      <t>差</t>
    </r>
    <r>
      <rPr>
        <b/>
        <sz val="8"/>
        <rFont val="Times New Roman"/>
        <family val="1"/>
      </rPr>
      <t xml:space="preserve"> </t>
    </r>
    <r>
      <rPr>
        <b/>
        <sz val="8"/>
        <rFont val="宋体"/>
        <family val="3"/>
        <charset val="134"/>
      </rPr>
      <t>价</t>
    </r>
    <r>
      <rPr>
        <b/>
        <sz val="8"/>
        <rFont val="Times New Roman"/>
        <family val="1"/>
      </rPr>
      <t>(RMB)</t>
    </r>
  </si>
  <si>
    <r>
      <t>涨价</t>
    </r>
    <r>
      <rPr>
        <b/>
        <sz val="8"/>
        <rFont val="Arial"/>
        <family val="2"/>
      </rPr>
      <t>(RMB)/Set</t>
    </r>
  </si>
  <si>
    <t>备注</t>
    <phoneticPr fontId="3" type="noConversion"/>
  </si>
  <si>
    <t>MTA03840000</t>
    <phoneticPr fontId="3" type="noConversion"/>
  </si>
  <si>
    <t>Olympus</t>
    <phoneticPr fontId="3" type="noConversion"/>
  </si>
  <si>
    <t>RL</t>
    <phoneticPr fontId="3" type="noConversion"/>
  </si>
  <si>
    <t>艺华</t>
    <phoneticPr fontId="3" type="noConversion"/>
  </si>
  <si>
    <t>MTA043500001</t>
    <phoneticPr fontId="3" type="noConversion"/>
  </si>
  <si>
    <t>Jack Olympus</t>
    <phoneticPr fontId="3" type="noConversion"/>
  </si>
  <si>
    <t>ANODIZING TUBE OD 19MM*T0.8MM*L4761MM</t>
    <phoneticPr fontId="3" type="noConversion"/>
  </si>
  <si>
    <t>MTA043400001</t>
    <phoneticPr fontId="3" type="noConversion"/>
  </si>
  <si>
    <t>MTA044100002</t>
    <phoneticPr fontId="3" type="noConversion"/>
  </si>
  <si>
    <t>Jack Dwight</t>
    <phoneticPr fontId="3" type="noConversion"/>
  </si>
  <si>
    <t>ANODIZING TUBE OD 19MM*T 1.0MM*L 4190MM</t>
    <phoneticPr fontId="3" type="noConversion"/>
  </si>
  <si>
    <t>12.8564</t>
    <phoneticPr fontId="3" type="noConversion"/>
  </si>
  <si>
    <t>Jack Falconstein</t>
    <phoneticPr fontId="3" type="noConversion"/>
  </si>
  <si>
    <t>9.5838</t>
    <phoneticPr fontId="3" type="noConversion"/>
  </si>
  <si>
    <t>MTA043900001</t>
    <phoneticPr fontId="3" type="noConversion"/>
  </si>
  <si>
    <t>19.2641</t>
    <phoneticPr fontId="3" type="noConversion"/>
  </si>
  <si>
    <t>MTA043500002</t>
    <phoneticPr fontId="3" type="noConversion"/>
  </si>
  <si>
    <r>
      <t>Jack Olympus</t>
    </r>
    <r>
      <rPr>
        <sz val="8"/>
        <rFont val="宋体"/>
        <family val="3"/>
        <charset val="134"/>
      </rPr>
      <t>薄管</t>
    </r>
  </si>
  <si>
    <t>10.8268</t>
    <phoneticPr fontId="3" type="noConversion"/>
  </si>
  <si>
    <t>10.8171</t>
    <phoneticPr fontId="3" type="noConversion"/>
  </si>
  <si>
    <t>MTA02940002</t>
  </si>
  <si>
    <t>ANODIZING TUBE OD 19MM*T 1.0MM*L 4389MM</t>
    <phoneticPr fontId="3" type="noConversion"/>
  </si>
  <si>
    <t>12.7261</t>
    <phoneticPr fontId="3" type="noConversion"/>
  </si>
  <si>
    <t>MTA02940102</t>
  </si>
  <si>
    <t>MTA053100002</t>
  </si>
  <si>
    <t>Jack Junior S3</t>
    <phoneticPr fontId="3" type="noConversion"/>
  </si>
  <si>
    <t>ANODIZING TUBE OD 19MM*T 1.0MM*L 4295MM</t>
    <phoneticPr fontId="3" type="noConversion"/>
  </si>
  <si>
    <t>MTA053200002</t>
  </si>
  <si>
    <t>ANODIZING TUBE OD 19MM*T 1.0MM*L 4510MM</t>
    <phoneticPr fontId="3" type="noConversion"/>
  </si>
  <si>
    <t>MTA053100102</t>
  </si>
  <si>
    <t>鸿金源</t>
    <phoneticPr fontId="3" type="noConversion"/>
  </si>
  <si>
    <t>MTA053200102</t>
  </si>
  <si>
    <t>MTA048600102</t>
  </si>
  <si>
    <t>ANODIZING TUBE OD 19MM*T 0.8MM*L 4307MM</t>
    <phoneticPr fontId="3" type="noConversion"/>
  </si>
  <si>
    <t>RL</t>
    <phoneticPr fontId="3" type="noConversion"/>
  </si>
  <si>
    <t>MTA049400002</t>
    <phoneticPr fontId="3" type="noConversion"/>
  </si>
  <si>
    <t>MTA053300002</t>
  </si>
  <si>
    <t>ANODIZING TUBE OD 19MM*T 0.8MM*L 4060MM</t>
    <phoneticPr fontId="3" type="noConversion"/>
  </si>
  <si>
    <t>艺华</t>
    <phoneticPr fontId="3" type="noConversion"/>
  </si>
  <si>
    <t>MTA053400002</t>
  </si>
  <si>
    <t>MTA053300102</t>
  </si>
  <si>
    <t>MTA053400102</t>
  </si>
  <si>
    <t>MTA038400004</t>
    <phoneticPr fontId="3" type="noConversion"/>
  </si>
  <si>
    <t>MTA038400104</t>
    <phoneticPr fontId="3" type="noConversion"/>
  </si>
  <si>
    <t>MTA053700002</t>
    <phoneticPr fontId="3" type="noConversion"/>
  </si>
  <si>
    <t>OD24MM*T1.0*4435mm</t>
    <phoneticPr fontId="23" type="noConversion"/>
  </si>
  <si>
    <t>RL</t>
    <phoneticPr fontId="3" type="noConversion"/>
  </si>
  <si>
    <t>MTA053800002</t>
    <phoneticPr fontId="3" type="noConversion"/>
  </si>
  <si>
    <t>OD24MM*T1.0*4192MM</t>
    <phoneticPr fontId="3" type="noConversion"/>
  </si>
  <si>
    <t>MTA054000002</t>
    <phoneticPr fontId="3" type="noConversion"/>
  </si>
  <si>
    <t>OD24MM*T1.0*4485mm</t>
    <phoneticPr fontId="23" type="noConversion"/>
  </si>
  <si>
    <t>MTA054200002</t>
    <phoneticPr fontId="3" type="noConversion"/>
  </si>
  <si>
    <t>OD24MM*T1.0*4250mm</t>
    <phoneticPr fontId="23" type="noConversion"/>
  </si>
  <si>
    <t>MTA054400002</t>
    <phoneticPr fontId="23" type="noConversion"/>
  </si>
  <si>
    <t>OD24MM*T1.0*4430mm</t>
    <phoneticPr fontId="23" type="noConversion"/>
  </si>
  <si>
    <r>
      <t>2013/07/5</t>
    </r>
    <r>
      <rPr>
        <sz val="8"/>
        <color indexed="12"/>
        <rFont val="宋体"/>
        <family val="3"/>
        <charset val="134"/>
      </rPr>
      <t>锁价</t>
    </r>
  </si>
  <si>
    <r>
      <t>2013/03/15</t>
    </r>
    <r>
      <rPr>
        <sz val="8"/>
        <color indexed="12"/>
        <rFont val="宋体"/>
        <family val="3"/>
        <charset val="134"/>
      </rPr>
      <t>锁价</t>
    </r>
  </si>
  <si>
    <r>
      <t>2012/03/20</t>
    </r>
    <r>
      <rPr>
        <sz val="8"/>
        <color indexed="12"/>
        <rFont val="宋体"/>
        <family val="3"/>
        <charset val="134"/>
      </rPr>
      <t>锁价</t>
    </r>
  </si>
  <si>
    <t>Dec/12~Feb/13</t>
    <phoneticPr fontId="3" type="noConversion"/>
  </si>
  <si>
    <t>Oct/12~Nov/12</t>
    <phoneticPr fontId="3" type="noConversion"/>
  </si>
  <si>
    <t>Aug/12~Mar/12</t>
    <phoneticPr fontId="3" type="noConversion"/>
  </si>
  <si>
    <t>Mar/12~Dec/11</t>
    <phoneticPr fontId="3" type="noConversion"/>
  </si>
  <si>
    <t>Project</t>
    <phoneticPr fontId="3" type="noConversion"/>
  </si>
  <si>
    <t>Usage</t>
    <phoneticPr fontId="3" type="noConversion"/>
  </si>
  <si>
    <t>Vendor</t>
    <phoneticPr fontId="3" type="noConversion"/>
  </si>
  <si>
    <t>Effective</t>
    <phoneticPr fontId="3" type="noConversion"/>
  </si>
  <si>
    <t xml:space="preserve">Unit price </t>
    <phoneticPr fontId="3" type="noConversion"/>
  </si>
  <si>
    <t xml:space="preserve">New price </t>
    <phoneticPr fontId="3" type="noConversion"/>
  </si>
  <si>
    <t>Price difference</t>
    <phoneticPr fontId="3" type="noConversion"/>
  </si>
  <si>
    <t>Remark</t>
    <phoneticPr fontId="3" type="noConversion"/>
  </si>
  <si>
    <t>生效日期</t>
    <phoneticPr fontId="3" type="noConversion"/>
  </si>
  <si>
    <r>
      <t>价格</t>
    </r>
    <r>
      <rPr>
        <b/>
        <sz val="8"/>
        <color indexed="8"/>
        <rFont val="Times New Roman"/>
        <family val="1"/>
      </rPr>
      <t xml:space="preserve">(RMB/RL) 
</t>
    </r>
    <r>
      <rPr>
        <b/>
        <sz val="8"/>
        <color indexed="8"/>
        <rFont val="宋体"/>
        <family val="3"/>
        <charset val="134"/>
      </rPr>
      <t>含</t>
    </r>
    <r>
      <rPr>
        <b/>
        <sz val="8"/>
        <color indexed="8"/>
        <rFont val="Times New Roman"/>
        <family val="1"/>
      </rPr>
      <t>17% VAT</t>
    </r>
  </si>
  <si>
    <t>备注</t>
    <phoneticPr fontId="3" type="noConversion"/>
  </si>
  <si>
    <t>烫金纸新旧价对比--供应商/中厚</t>
    <phoneticPr fontId="3" type="noConversion"/>
  </si>
  <si>
    <t>Item</t>
    <phoneticPr fontId="3" type="noConversion"/>
  </si>
  <si>
    <t>Project</t>
    <phoneticPr fontId="3" type="noConversion"/>
  </si>
  <si>
    <t>Usage</t>
    <phoneticPr fontId="3" type="noConversion"/>
  </si>
  <si>
    <t>Vendor</t>
    <phoneticPr fontId="3" type="noConversion"/>
  </si>
  <si>
    <t>Effective</t>
    <phoneticPr fontId="3" type="noConversion"/>
  </si>
  <si>
    <t xml:space="preserve">New price </t>
    <phoneticPr fontId="3" type="noConversion"/>
  </si>
  <si>
    <t>Old price</t>
    <phoneticPr fontId="3" type="noConversion"/>
  </si>
  <si>
    <t>Price difference</t>
    <phoneticPr fontId="3" type="noConversion"/>
  </si>
  <si>
    <t>Percentage</t>
    <phoneticPr fontId="3" type="noConversion"/>
  </si>
  <si>
    <t>Rise Price/set</t>
    <phoneticPr fontId="3" type="noConversion"/>
  </si>
  <si>
    <t>Remark</t>
    <phoneticPr fontId="3" type="noConversion"/>
  </si>
  <si>
    <t>项目</t>
    <phoneticPr fontId="3" type="noConversion"/>
  </si>
  <si>
    <t>供应商</t>
    <phoneticPr fontId="3" type="noConversion"/>
  </si>
  <si>
    <t>生效日期</t>
    <phoneticPr fontId="3" type="noConversion"/>
  </si>
  <si>
    <r>
      <t>新价</t>
    </r>
    <r>
      <rPr>
        <b/>
        <sz val="8"/>
        <color indexed="10"/>
        <rFont val="Times New Roman"/>
        <family val="1"/>
      </rPr>
      <t xml:space="preserve">(HK$/RL) 
</t>
    </r>
    <r>
      <rPr>
        <b/>
        <sz val="8"/>
        <color indexed="10"/>
        <rFont val="宋体"/>
        <family val="3"/>
        <charset val="134"/>
      </rPr>
      <t/>
    </r>
  </si>
  <si>
    <r>
      <t>旧价</t>
    </r>
    <r>
      <rPr>
        <b/>
        <sz val="8"/>
        <rFont val="Times New Roman"/>
        <family val="1"/>
      </rPr>
      <t xml:space="preserve">(HK$/RL) 
</t>
    </r>
    <r>
      <rPr>
        <b/>
        <sz val="8"/>
        <rFont val="宋体"/>
        <family val="3"/>
        <charset val="134"/>
      </rPr>
      <t/>
    </r>
  </si>
  <si>
    <r>
      <t>差</t>
    </r>
    <r>
      <rPr>
        <b/>
        <sz val="8"/>
        <rFont val="Times New Roman"/>
        <family val="1"/>
      </rPr>
      <t xml:space="preserve"> </t>
    </r>
    <r>
      <rPr>
        <b/>
        <sz val="8"/>
        <rFont val="宋体"/>
        <family val="3"/>
        <charset val="134"/>
      </rPr>
      <t>价</t>
    </r>
    <r>
      <rPr>
        <b/>
        <sz val="8"/>
        <rFont val="Times New Roman"/>
        <family val="1"/>
      </rPr>
      <t>(HK$)</t>
    </r>
  </si>
  <si>
    <r>
      <t>涨价</t>
    </r>
    <r>
      <rPr>
        <b/>
        <sz val="8"/>
        <rFont val="Arial"/>
        <family val="2"/>
      </rPr>
      <t>(HK$)/Set</t>
    </r>
  </si>
  <si>
    <t>备注</t>
    <phoneticPr fontId="3" type="noConversion"/>
  </si>
  <si>
    <t>HSX0001W100</t>
    <phoneticPr fontId="3" type="noConversion"/>
  </si>
  <si>
    <t>Olympus/Jack Olympus</t>
    <phoneticPr fontId="3" type="noConversion"/>
  </si>
  <si>
    <t>HSX0005W100</t>
    <phoneticPr fontId="3" type="noConversion"/>
  </si>
  <si>
    <t xml:space="preserve">Emperor </t>
    <phoneticPr fontId="3" type="noConversion"/>
  </si>
  <si>
    <t>热熔胶新旧价对比--供应商/诚泰</t>
    <phoneticPr fontId="3" type="noConversion"/>
  </si>
  <si>
    <t>Item</t>
    <phoneticPr fontId="3" type="noConversion"/>
  </si>
  <si>
    <t>Project</t>
    <phoneticPr fontId="3" type="noConversion"/>
  </si>
  <si>
    <t>Usage</t>
    <phoneticPr fontId="3" type="noConversion"/>
  </si>
  <si>
    <t>Vendor</t>
    <phoneticPr fontId="3" type="noConversion"/>
  </si>
  <si>
    <t>Effective</t>
    <phoneticPr fontId="3" type="noConversion"/>
  </si>
  <si>
    <t>Price difference</t>
    <phoneticPr fontId="3" type="noConversion"/>
  </si>
  <si>
    <t>Percentage</t>
    <phoneticPr fontId="3" type="noConversion"/>
  </si>
  <si>
    <t>Rise Price/set</t>
    <phoneticPr fontId="3" type="noConversion"/>
  </si>
  <si>
    <t>Remark</t>
    <phoneticPr fontId="3" type="noConversion"/>
  </si>
  <si>
    <t>项目</t>
    <phoneticPr fontId="3" type="noConversion"/>
  </si>
  <si>
    <t>生效日期</t>
    <phoneticPr fontId="3" type="noConversion"/>
  </si>
  <si>
    <r>
      <t>新价</t>
    </r>
    <r>
      <rPr>
        <b/>
        <sz val="8"/>
        <color indexed="10"/>
        <rFont val="Times New Roman"/>
        <family val="1"/>
      </rPr>
      <t xml:space="preserve">(RMB/g) 
</t>
    </r>
    <r>
      <rPr>
        <b/>
        <sz val="8"/>
        <color indexed="10"/>
        <rFont val="宋体"/>
        <family val="3"/>
        <charset val="134"/>
      </rPr>
      <t>含</t>
    </r>
    <r>
      <rPr>
        <b/>
        <sz val="8"/>
        <color indexed="10"/>
        <rFont val="Times New Roman"/>
        <family val="1"/>
      </rPr>
      <t>17% VAT</t>
    </r>
  </si>
  <si>
    <r>
      <t>旧价</t>
    </r>
    <r>
      <rPr>
        <b/>
        <sz val="8"/>
        <rFont val="Times New Roman"/>
        <family val="1"/>
      </rPr>
      <t xml:space="preserve">(RMB/g) 
</t>
    </r>
    <r>
      <rPr>
        <b/>
        <sz val="8"/>
        <rFont val="宋体"/>
        <family val="3"/>
        <charset val="134"/>
      </rPr>
      <t>含</t>
    </r>
    <r>
      <rPr>
        <b/>
        <sz val="8"/>
        <rFont val="Times New Roman"/>
        <family val="1"/>
      </rPr>
      <t>17% VAT</t>
    </r>
  </si>
  <si>
    <t>备注</t>
    <phoneticPr fontId="3" type="noConversion"/>
  </si>
  <si>
    <t>HGX00570000</t>
    <phoneticPr fontId="3" type="noConversion"/>
  </si>
  <si>
    <t>Olympus</t>
    <phoneticPr fontId="3" type="noConversion"/>
  </si>
  <si>
    <t>GM</t>
    <phoneticPr fontId="3" type="noConversion"/>
  </si>
  <si>
    <t>诚泰</t>
    <phoneticPr fontId="3" type="noConversion"/>
  </si>
  <si>
    <t>WE 6*16ct Refill  (22E)</t>
    <phoneticPr fontId="3" type="noConversion"/>
  </si>
  <si>
    <t>WE 6*32ct Refill  (23E)</t>
    <phoneticPr fontId="3" type="noConversion"/>
  </si>
  <si>
    <t>S3 NA Max X-Large (20U&amp;21E)</t>
    <phoneticPr fontId="3" type="noConversion"/>
  </si>
  <si>
    <t>Supersonic (0DFL0000006U)</t>
    <phoneticPr fontId="3" type="noConversion"/>
  </si>
  <si>
    <t>Supersonic (0DFL0000005U)</t>
    <phoneticPr fontId="3" type="noConversion"/>
  </si>
  <si>
    <t>缩管油新旧价对比--供应商/汇滔行</t>
    <phoneticPr fontId="3" type="noConversion"/>
  </si>
  <si>
    <r>
      <t>新价</t>
    </r>
    <r>
      <rPr>
        <b/>
        <sz val="8"/>
        <rFont val="Times New Roman"/>
        <family val="1"/>
      </rPr>
      <t>(HK$/g)</t>
    </r>
  </si>
  <si>
    <r>
      <t>旧价</t>
    </r>
    <r>
      <rPr>
        <b/>
        <sz val="8"/>
        <rFont val="Times New Roman"/>
        <family val="1"/>
      </rPr>
      <t xml:space="preserve">(HK$/g) </t>
    </r>
  </si>
  <si>
    <t>HSX00720000</t>
    <phoneticPr fontId="3" type="noConversion"/>
  </si>
  <si>
    <t>汇滔行</t>
    <phoneticPr fontId="3" type="noConversion"/>
  </si>
  <si>
    <t>Jack Dwight</t>
    <phoneticPr fontId="3" type="noConversion"/>
  </si>
  <si>
    <t>Falconstein</t>
    <phoneticPr fontId="3" type="noConversion"/>
  </si>
  <si>
    <t>LUBRICANT T6003C</t>
    <phoneticPr fontId="3" type="noConversion"/>
  </si>
  <si>
    <t>0DS30000026U</t>
  </si>
  <si>
    <t>0DS30000092U</t>
  </si>
  <si>
    <t>PCDA413P0101</t>
  </si>
  <si>
    <t>PCDA414P0101</t>
  </si>
  <si>
    <t>PCDA416P0101</t>
  </si>
  <si>
    <t>PCDA417P0101</t>
  </si>
  <si>
    <t>PCDA423P0101</t>
  </si>
  <si>
    <t>PSD4709P0102</t>
  </si>
  <si>
    <t>BLISTER TRAY IPMS 90543573</t>
  </si>
  <si>
    <t>PBD1429P0101</t>
  </si>
  <si>
    <t>PBD1511P0101</t>
  </si>
  <si>
    <t>PBD1512P0101</t>
  </si>
  <si>
    <t>PCDA684P0101</t>
  </si>
  <si>
    <t>CARTON WITH NECK HANGER GCAS#: 97244794</t>
  </si>
  <si>
    <t>COLOR CARTON IPMS 97526954</t>
  </si>
  <si>
    <t>COLOR CARTON IPMS 97526953</t>
  </si>
  <si>
    <t>COLOR CARTON IPMS 97526956</t>
  </si>
  <si>
    <t>WE 16CT OUTERCASE 97600466</t>
  </si>
  <si>
    <t>0DLY0000078E</t>
  </si>
  <si>
    <t>0DLY0000083E</t>
  </si>
  <si>
    <t>0DLY0000084E</t>
  </si>
  <si>
    <t>0DLY0000085E</t>
  </si>
  <si>
    <t>PBD1509P0101</t>
  </si>
  <si>
    <t>WE 16CT CARTON 97526942</t>
  </si>
  <si>
    <t>PCDA606P0101</t>
  </si>
  <si>
    <t>OUTER CASE #97396507</t>
  </si>
  <si>
    <t>PCDA607P0101</t>
  </si>
  <si>
    <t>OUTER CASE #97396632</t>
  </si>
  <si>
    <t>PCDA643P0101</t>
  </si>
  <si>
    <t>OLYMPUS ITB WE SHIPPER 97355895</t>
  </si>
  <si>
    <t>OUTER CASE 6CT IPMS 90517460</t>
  </si>
  <si>
    <t>PCDA689P0101</t>
  </si>
  <si>
    <t>OUTER CASE 6CT IPMS 90517080</t>
  </si>
  <si>
    <t>PCDA690P0101</t>
  </si>
  <si>
    <t>OUTER CASE 6CT IPMS 97220411</t>
  </si>
  <si>
    <t>PSD4980P0101</t>
  </si>
  <si>
    <t>WE ITB INNER CARD IPMS 90651443</t>
  </si>
  <si>
    <t>0DFL0000090U</t>
  </si>
  <si>
    <t>Effective date:1-Jul-2015</t>
  </si>
  <si>
    <t>US$104.19/cs</t>
  </si>
  <si>
    <t xml:space="preserve">Jack Junior S3 </t>
  </si>
  <si>
    <t>Jack Junior S3 (三合一管）</t>
  </si>
  <si>
    <t>Max S3 &amp; Jackpot XL (三合一管）</t>
  </si>
  <si>
    <t>Jack Junior S3(三合一管）</t>
  </si>
  <si>
    <t>Falconstein(三合一管）</t>
  </si>
  <si>
    <t>Jack Junior Olympus(59U/60E/61E)(三合一管）</t>
  </si>
  <si>
    <t>0DFL0000091U</t>
  </si>
  <si>
    <t>PCDA688P0101</t>
  </si>
  <si>
    <t>0DLY0000082E</t>
  </si>
  <si>
    <t>PBD1510P0101</t>
  </si>
  <si>
    <t>PRD0633P0101</t>
  </si>
  <si>
    <r>
      <t>(</t>
    </r>
    <r>
      <rPr>
        <sz val="13"/>
        <rFont val="宋体"/>
        <family val="3"/>
        <charset val="134"/>
      </rPr>
      <t>未有订购, need to double check.）</t>
    </r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</si>
  <si>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US$0.2937/sqm-</t>
    </r>
    <r>
      <rPr>
        <sz val="13"/>
        <rFont val="宋体"/>
        <family val="3"/>
        <charset val="134"/>
      </rPr>
      <t>－从</t>
    </r>
    <r>
      <rPr>
        <sz val="13"/>
        <rFont val="Calibri"/>
        <family val="2"/>
      </rPr>
      <t xml:space="preserve">WK38-14/Sep/2015  </t>
    </r>
    <r>
      <rPr>
        <sz val="13"/>
        <rFont val="宋体"/>
        <family val="3"/>
        <charset val="134"/>
      </rPr>
      <t>订单开始使用</t>
    </r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</si>
  <si>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THB905.27/CS---</t>
    </r>
    <r>
      <rPr>
        <sz val="13"/>
        <rFont val="宋体"/>
        <family val="3"/>
        <charset val="134"/>
      </rPr>
      <t>从</t>
    </r>
    <r>
      <rPr>
        <sz val="13"/>
        <rFont val="Calibri"/>
        <family val="2"/>
      </rPr>
      <t>wk37-07/Sep/15</t>
    </r>
    <r>
      <rPr>
        <sz val="13"/>
        <rFont val="宋体"/>
        <family val="3"/>
        <charset val="134"/>
      </rPr>
      <t>订单开始使用</t>
    </r>
    <phoneticPr fontId="3" type="noConversion"/>
  </si>
  <si>
    <t>Euro2204.74/468'000pcs</t>
    <phoneticPr fontId="3" type="noConversion"/>
  </si>
  <si>
    <r>
      <t>Euro2164.74/299'520pcs</t>
    </r>
    <r>
      <rPr>
        <sz val="13"/>
        <rFont val="Calibri"/>
        <family val="2"/>
      </rPr>
      <t>(40')</t>
    </r>
    <phoneticPr fontId="3" type="noConversion"/>
  </si>
  <si>
    <t>FPS033100001</t>
    <phoneticPr fontId="3" type="noConversion"/>
  </si>
  <si>
    <t>Drysheet in bulkcase IPS 97568376</t>
  </si>
  <si>
    <t xml:space="preserve">Euro380.41/cs </t>
    <phoneticPr fontId="3" type="noConversion"/>
  </si>
  <si>
    <t>Effective date:19/Nov/2015</t>
    <phoneticPr fontId="3" type="noConversion"/>
  </si>
  <si>
    <t>1'600pcs/cs</t>
    <phoneticPr fontId="3" type="noConversion"/>
  </si>
  <si>
    <t>208cs/40'</t>
    <phoneticPr fontId="3" type="noConversion"/>
  </si>
  <si>
    <r>
      <t>90'000sqm/88RL/40'</t>
    </r>
    <r>
      <rPr>
        <sz val="13"/>
        <rFont val="宋体"/>
        <family val="3"/>
        <charset val="134"/>
      </rPr>
      <t>柜</t>
    </r>
    <phoneticPr fontId="3" type="noConversion"/>
  </si>
  <si>
    <r>
      <t xml:space="preserve">EVA </t>
    </r>
    <r>
      <rPr>
        <b/>
        <sz val="11"/>
        <rFont val="宋体"/>
        <family val="3"/>
        <charset val="134"/>
      </rPr>
      <t>新旧价对比</t>
    </r>
    <r>
      <rPr>
        <b/>
        <sz val="11"/>
        <rFont val="Calibri"/>
        <family val="2"/>
      </rPr>
      <t>---</t>
    </r>
    <r>
      <rPr>
        <b/>
        <sz val="11"/>
        <rFont val="宋体"/>
        <family val="3"/>
        <charset val="134"/>
      </rPr>
      <t>供应商</t>
    </r>
    <r>
      <rPr>
        <b/>
        <sz val="11"/>
        <rFont val="Calibri"/>
        <family val="2"/>
      </rPr>
      <t>/</t>
    </r>
    <r>
      <rPr>
        <b/>
        <sz val="11"/>
        <rFont val="宋体"/>
        <family val="3"/>
        <charset val="134"/>
      </rPr>
      <t>大欣利</t>
    </r>
    <r>
      <rPr>
        <b/>
        <sz val="11"/>
        <rFont val="Calibri"/>
        <family val="2"/>
      </rPr>
      <t>(</t>
    </r>
    <r>
      <rPr>
        <b/>
        <sz val="11"/>
        <rFont val="宋体"/>
        <family val="3"/>
        <charset val="134"/>
      </rPr>
      <t>世球</t>
    </r>
    <r>
      <rPr>
        <b/>
        <sz val="11"/>
        <rFont val="Calibri"/>
        <family val="2"/>
      </rPr>
      <t xml:space="preserve">)/ </t>
    </r>
    <r>
      <rPr>
        <b/>
        <sz val="11"/>
        <rFont val="宋体"/>
        <family val="3"/>
        <charset val="134"/>
      </rPr>
      <t>东莹</t>
    </r>
    <r>
      <rPr>
        <b/>
        <sz val="11"/>
        <rFont val="Calibri"/>
        <family val="2"/>
      </rPr>
      <t>/</t>
    </r>
    <r>
      <rPr>
        <b/>
        <sz val="11"/>
        <rFont val="宋体"/>
        <family val="3"/>
        <charset val="134"/>
      </rPr>
      <t>和冠</t>
    </r>
  </si>
  <si>
    <t>Effective</t>
    <phoneticPr fontId="3" type="noConversion"/>
  </si>
  <si>
    <t>Current price</t>
    <phoneticPr fontId="3" type="noConversion"/>
  </si>
  <si>
    <t>Old price</t>
    <phoneticPr fontId="3" type="noConversion"/>
  </si>
  <si>
    <t>Price difference</t>
    <phoneticPr fontId="3" type="noConversion"/>
  </si>
  <si>
    <t>Rise Price/set</t>
    <phoneticPr fontId="3" type="noConversion"/>
  </si>
  <si>
    <t>Percentage</t>
    <phoneticPr fontId="3" type="noConversion"/>
  </si>
  <si>
    <t>Remark</t>
    <phoneticPr fontId="3" type="noConversion"/>
  </si>
  <si>
    <r>
      <rPr>
        <b/>
        <sz val="11"/>
        <rFont val="宋体"/>
        <family val="3"/>
        <charset val="134"/>
      </rPr>
      <t>物料编号</t>
    </r>
  </si>
  <si>
    <r>
      <rPr>
        <b/>
        <sz val="11"/>
        <rFont val="宋体"/>
        <family val="3"/>
        <charset val="134"/>
      </rPr>
      <t>项目</t>
    </r>
    <phoneticPr fontId="3" type="noConversion"/>
  </si>
  <si>
    <r>
      <rPr>
        <b/>
        <sz val="11"/>
        <rFont val="宋体"/>
        <family val="3"/>
        <charset val="134"/>
      </rPr>
      <t>供应商</t>
    </r>
    <phoneticPr fontId="3" type="noConversion"/>
  </si>
  <si>
    <r>
      <rPr>
        <b/>
        <sz val="11"/>
        <rFont val="宋体"/>
        <family val="3"/>
        <charset val="134"/>
      </rPr>
      <t>描述</t>
    </r>
  </si>
  <si>
    <r>
      <rPr>
        <b/>
        <sz val="11"/>
        <rFont val="宋体"/>
        <family val="3"/>
        <charset val="134"/>
      </rPr>
      <t>用量</t>
    </r>
    <r>
      <rPr>
        <b/>
        <sz val="11"/>
        <rFont val="Calibri"/>
        <family val="2"/>
      </rPr>
      <t>/Set</t>
    </r>
  </si>
  <si>
    <r>
      <rPr>
        <b/>
        <sz val="11"/>
        <rFont val="宋体"/>
        <family val="3"/>
        <charset val="134"/>
      </rPr>
      <t>单位</t>
    </r>
  </si>
  <si>
    <r>
      <rPr>
        <b/>
        <sz val="11"/>
        <rFont val="宋体"/>
        <family val="3"/>
        <charset val="134"/>
      </rPr>
      <t>生效日期</t>
    </r>
    <phoneticPr fontId="3" type="noConversion"/>
  </si>
  <si>
    <r>
      <rPr>
        <b/>
        <sz val="11"/>
        <rFont val="宋体"/>
        <family val="3"/>
        <charset val="134"/>
      </rPr>
      <t>现价</t>
    </r>
    <r>
      <rPr>
        <b/>
        <sz val="11"/>
        <rFont val="Calibri"/>
        <family val="2"/>
      </rPr>
      <t>(RMB/PC)</t>
    </r>
  </si>
  <si>
    <r>
      <rPr>
        <b/>
        <sz val="11"/>
        <rFont val="宋体"/>
        <family val="3"/>
        <charset val="134"/>
      </rPr>
      <t>旧价</t>
    </r>
    <r>
      <rPr>
        <b/>
        <sz val="11"/>
        <rFont val="Calibri"/>
        <family val="2"/>
      </rPr>
      <t>(HK$/PC)</t>
    </r>
  </si>
  <si>
    <r>
      <rPr>
        <b/>
        <sz val="11"/>
        <rFont val="宋体"/>
        <family val="3"/>
        <charset val="134"/>
      </rPr>
      <t>减价比率</t>
    </r>
    <r>
      <rPr>
        <b/>
        <sz val="11"/>
        <rFont val="Calibri"/>
        <family val="2"/>
      </rPr>
      <t>%/PC</t>
    </r>
  </si>
  <si>
    <r>
      <rPr>
        <b/>
        <sz val="11"/>
        <rFont val="宋体"/>
        <family val="3"/>
        <charset val="134"/>
      </rPr>
      <t>备注</t>
    </r>
    <phoneticPr fontId="3" type="noConversion"/>
  </si>
  <si>
    <t>Business -S</t>
    <phoneticPr fontId="3" type="noConversion"/>
  </si>
  <si>
    <r>
      <rPr>
        <sz val="11"/>
        <rFont val="宋体"/>
        <family val="3"/>
        <charset val="134"/>
      </rPr>
      <t>东莹</t>
    </r>
    <r>
      <rPr>
        <sz val="11"/>
        <rFont val="Calibri"/>
        <family val="2"/>
      </rPr>
      <t>(D9205)</t>
    </r>
    <phoneticPr fontId="3" type="noConversion"/>
  </si>
  <si>
    <t>RMB</t>
    <phoneticPr fontId="3" type="noConversion"/>
  </si>
  <si>
    <t>PC</t>
    <phoneticPr fontId="3" type="noConversion"/>
  </si>
  <si>
    <t>Business -M</t>
    <phoneticPr fontId="3" type="noConversion"/>
  </si>
  <si>
    <r>
      <rPr>
        <sz val="11"/>
        <rFont val="宋体"/>
        <family val="3"/>
        <charset val="134"/>
      </rPr>
      <t>东莹</t>
    </r>
    <r>
      <rPr>
        <sz val="11"/>
        <rFont val="Calibri"/>
        <family val="2"/>
      </rPr>
      <t>(D9205)</t>
    </r>
    <phoneticPr fontId="3" type="noConversion"/>
  </si>
  <si>
    <t>RPJ2120E100</t>
    <phoneticPr fontId="3" type="noConversion"/>
  </si>
  <si>
    <t>New taiwan wave</t>
    <phoneticPr fontId="3" type="noConversion"/>
  </si>
  <si>
    <t>RPJ0915JJ02</t>
    <phoneticPr fontId="3" type="noConversion"/>
  </si>
  <si>
    <t>S3(for Green Max)</t>
    <phoneticPr fontId="3" type="noConversion"/>
  </si>
  <si>
    <r>
      <rPr>
        <sz val="11"/>
        <rFont val="宋体"/>
        <family val="3"/>
        <charset val="134"/>
      </rPr>
      <t>大欣利</t>
    </r>
    <r>
      <rPr>
        <sz val="11"/>
        <rFont val="Calibri"/>
        <family val="2"/>
      </rPr>
      <t>(</t>
    </r>
    <r>
      <rPr>
        <sz val="11"/>
        <rFont val="宋体"/>
        <family val="3"/>
        <charset val="134"/>
      </rPr>
      <t>世球</t>
    </r>
    <r>
      <rPr>
        <sz val="11"/>
        <rFont val="Calibri"/>
        <family val="2"/>
      </rPr>
      <t>)</t>
    </r>
  </si>
  <si>
    <t>HKD</t>
    <phoneticPr fontId="3" type="noConversion"/>
  </si>
  <si>
    <t>RPJ357400001</t>
    <phoneticPr fontId="3" type="noConversion"/>
  </si>
  <si>
    <t>RPJ3258JJ000</t>
    <phoneticPr fontId="3" type="noConversion"/>
  </si>
  <si>
    <t>Olympus&amp; Jack Olympus</t>
    <phoneticPr fontId="3" type="noConversion"/>
  </si>
  <si>
    <t>2C EVA</t>
    <phoneticPr fontId="3" type="noConversion"/>
  </si>
  <si>
    <t>RPJ3258JJ001</t>
    <phoneticPr fontId="3" type="noConversion"/>
  </si>
  <si>
    <t>0DD10000037C</t>
    <phoneticPr fontId="3" type="noConversion"/>
  </si>
  <si>
    <t>Falconstein(VAC)</t>
    <phoneticPr fontId="3" type="noConversion"/>
  </si>
  <si>
    <t>EVA</t>
    <phoneticPr fontId="3" type="noConversion"/>
  </si>
  <si>
    <t>RPJ2652PM004</t>
    <phoneticPr fontId="57" type="noConversion"/>
  </si>
  <si>
    <t>Jack Dwight</t>
    <phoneticPr fontId="57" type="noConversion"/>
  </si>
  <si>
    <t>PAD, EVA</t>
    <phoneticPr fontId="57" type="noConversion"/>
  </si>
  <si>
    <t>HKD</t>
    <phoneticPr fontId="57" type="noConversion"/>
  </si>
  <si>
    <t>PC</t>
    <phoneticPr fontId="57" type="noConversion"/>
  </si>
  <si>
    <t>RPJ2652PM004</t>
    <phoneticPr fontId="3" type="noConversion"/>
  </si>
  <si>
    <t>Jack Dwight</t>
    <phoneticPr fontId="3" type="noConversion"/>
  </si>
  <si>
    <t>PAD, EVA</t>
    <phoneticPr fontId="3" type="noConversion"/>
  </si>
  <si>
    <t>RPJ2652QG004</t>
    <phoneticPr fontId="57" type="noConversion"/>
  </si>
  <si>
    <r>
      <t>Jack Dwight</t>
    </r>
    <r>
      <rPr>
        <sz val="11"/>
        <rFont val="宋体"/>
        <family val="3"/>
        <charset val="134"/>
      </rPr>
      <t>（</t>
    </r>
    <r>
      <rPr>
        <sz val="11"/>
        <rFont val="Calibri"/>
        <family val="2"/>
      </rPr>
      <t>Wood)</t>
    </r>
  </si>
  <si>
    <t>RPJ2652QG004</t>
    <phoneticPr fontId="3" type="noConversion"/>
  </si>
  <si>
    <r>
      <rPr>
        <sz val="11"/>
        <rFont val="宋体"/>
        <family val="3"/>
        <charset val="134"/>
      </rPr>
      <t>和冠</t>
    </r>
    <r>
      <rPr>
        <sz val="11"/>
        <rFont val="Calibri"/>
        <family val="2"/>
      </rPr>
      <t>(H9280)</t>
    </r>
    <phoneticPr fontId="3" type="noConversion"/>
  </si>
  <si>
    <r>
      <t>Jack Dwight</t>
    </r>
    <r>
      <rPr>
        <sz val="11"/>
        <rFont val="Calibri"/>
        <family val="2"/>
      </rPr>
      <t>(Wood)</t>
    </r>
    <phoneticPr fontId="3" type="noConversion"/>
  </si>
  <si>
    <t>RPJ3697Z4000</t>
  </si>
  <si>
    <t>RPJ3696Z4000</t>
  </si>
  <si>
    <t>0DS30000041J</t>
  </si>
  <si>
    <t>0DD10000045J</t>
  </si>
  <si>
    <r>
      <t xml:space="preserve">EVA PAD </t>
    </r>
    <r>
      <rPr>
        <sz val="11"/>
        <rFont val="宋体"/>
        <family val="3"/>
        <charset val="134"/>
      </rPr>
      <t>浅蓝</t>
    </r>
  </si>
  <si>
    <t>艺华</t>
  </si>
  <si>
    <r>
      <t>贴纸新旧价对比</t>
    </r>
    <r>
      <rPr>
        <b/>
        <sz val="11"/>
        <rFont val="Times New Roman"/>
        <family val="1"/>
      </rPr>
      <t>---</t>
    </r>
    <r>
      <rPr>
        <b/>
        <sz val="11"/>
        <rFont val="宋体"/>
        <family val="3"/>
        <charset val="134"/>
      </rPr>
      <t>供应商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泰豪特(未生产）</t>
    </r>
  </si>
  <si>
    <t>US$106.50/cs</t>
  </si>
  <si>
    <t>2015/09/01 update the new price</t>
  </si>
  <si>
    <t>US$4.54/cs</t>
  </si>
  <si>
    <t>148pcs/cs</t>
  </si>
  <si>
    <t>Effective date: 1-Jul-2015</t>
  </si>
  <si>
    <r>
      <t>(</t>
    </r>
    <r>
      <rPr>
        <sz val="13"/>
        <rFont val="宋体"/>
        <family val="3"/>
        <charset val="134"/>
      </rPr>
      <t>单价不含运费）</t>
    </r>
  </si>
  <si>
    <t>2015/12/15 update the new price</t>
    <phoneticPr fontId="3" type="noConversion"/>
  </si>
  <si>
    <t>New price</t>
    <phoneticPr fontId="3" type="noConversion"/>
  </si>
  <si>
    <t>US$0.3563/sqm</t>
    <phoneticPr fontId="3" type="noConversion"/>
  </si>
  <si>
    <t>US$0.208/sqm</t>
    <phoneticPr fontId="3" type="noConversion"/>
  </si>
  <si>
    <t>US$0.2444/sqm</t>
    <phoneticPr fontId="3" type="noConversion"/>
  </si>
  <si>
    <t>US$0.2825/sqm</t>
    <phoneticPr fontId="3" type="noConversion"/>
  </si>
  <si>
    <t>Effective date:01-Jan-2013</t>
    <phoneticPr fontId="3" type="noConversion"/>
  </si>
  <si>
    <t>US$0.0.3268/sqm</t>
    <phoneticPr fontId="3" type="noConversion"/>
  </si>
  <si>
    <t>(单价含运费）</t>
    <phoneticPr fontId="3" type="noConversion"/>
  </si>
  <si>
    <t>Effective date:01-Jan-2014</t>
    <phoneticPr fontId="3" type="noConversion"/>
  </si>
  <si>
    <t>US$0.2900/sqm</t>
    <phoneticPr fontId="3" type="noConversion"/>
  </si>
  <si>
    <r>
      <t>(</t>
    </r>
    <r>
      <rPr>
        <sz val="13"/>
        <rFont val="宋体"/>
        <family val="3"/>
        <charset val="134"/>
      </rPr>
      <t>单价含运费）</t>
    </r>
    <phoneticPr fontId="3" type="noConversion"/>
  </si>
  <si>
    <t>Effective date:01-Oct-2015</t>
    <phoneticPr fontId="3" type="noConversion"/>
  </si>
  <si>
    <t>US$6.662/cs</t>
    <phoneticPr fontId="3" type="noConversion"/>
  </si>
  <si>
    <t>US$5.7/cs</t>
    <phoneticPr fontId="3" type="noConversion"/>
  </si>
  <si>
    <t>US$114.64/cs</t>
    <phoneticPr fontId="3" type="noConversion"/>
  </si>
  <si>
    <t>Effective date:1-Jul-2011</t>
    <phoneticPr fontId="3" type="noConversion"/>
  </si>
  <si>
    <t>US$178.64/cs</t>
    <phoneticPr fontId="3" type="noConversion"/>
  </si>
  <si>
    <t>US$0.168/pc</t>
    <phoneticPr fontId="3" type="noConversion"/>
  </si>
  <si>
    <t>Effective date:09-Oct-2013</t>
    <phoneticPr fontId="3" type="noConversion"/>
  </si>
  <si>
    <t>US$118.02/cs</t>
    <phoneticPr fontId="3" type="noConversion"/>
  </si>
  <si>
    <t>Euro5.961/cs</t>
    <phoneticPr fontId="3" type="noConversion"/>
  </si>
  <si>
    <t>Euro7.284/cs</t>
    <phoneticPr fontId="3" type="noConversion"/>
  </si>
  <si>
    <t>Euro7.153/cs</t>
    <phoneticPr fontId="3" type="noConversion"/>
  </si>
  <si>
    <t>Eur$7.08376/cs</t>
    <phoneticPr fontId="3" type="noConversion"/>
  </si>
  <si>
    <t xml:space="preserve">Euro5.92/cs </t>
    <phoneticPr fontId="3" type="noConversion"/>
  </si>
  <si>
    <t>Euro103.942/cs</t>
    <phoneticPr fontId="3" type="noConversion"/>
  </si>
  <si>
    <t xml:space="preserve">Euro127.18/cs </t>
    <phoneticPr fontId="3" type="noConversion"/>
  </si>
  <si>
    <t>Effective date:20-Aug-2014</t>
    <phoneticPr fontId="3" type="noConversion"/>
  </si>
  <si>
    <t>Euro130.76/cs</t>
    <phoneticPr fontId="3" type="noConversion"/>
  </si>
  <si>
    <t>Euro117.866/cs</t>
    <phoneticPr fontId="3" type="noConversion"/>
  </si>
  <si>
    <t>US$0.11/pc</t>
    <phoneticPr fontId="3" type="noConversion"/>
  </si>
  <si>
    <t>US$2.14/cs</t>
    <phoneticPr fontId="3" type="noConversion"/>
  </si>
  <si>
    <t>THB1104.32/cs</t>
    <phoneticPr fontId="3" type="noConversion"/>
  </si>
  <si>
    <t>THB915.75/cs</t>
    <phoneticPr fontId="3" type="noConversion"/>
  </si>
  <si>
    <t>1)CKA pouch</t>
    <phoneticPr fontId="3" type="noConversion"/>
  </si>
  <si>
    <r>
      <t>THB953.34/CS (</t>
    </r>
    <r>
      <rPr>
        <sz val="13"/>
        <rFont val="宋体"/>
        <family val="3"/>
        <charset val="134"/>
      </rPr>
      <t>单价含运费）</t>
    </r>
    <phoneticPr fontId="3" type="noConversion"/>
  </si>
  <si>
    <t>2)Novel pouch</t>
    <phoneticPr fontId="3" type="noConversion"/>
  </si>
  <si>
    <r>
      <t>THB912.69/CS (</t>
    </r>
    <r>
      <rPr>
        <sz val="13"/>
        <rFont val="宋体"/>
        <family val="3"/>
        <charset val="134"/>
      </rPr>
      <t>单价含运费）</t>
    </r>
    <phoneticPr fontId="3" type="noConversion"/>
  </si>
  <si>
    <t>Effective date:04-Apr-2014</t>
    <phoneticPr fontId="3" type="noConversion"/>
  </si>
  <si>
    <t>US$26.29/cs</t>
    <phoneticPr fontId="3" type="noConversion"/>
  </si>
  <si>
    <t>US$26.11/cs</t>
    <phoneticPr fontId="3" type="noConversion"/>
  </si>
  <si>
    <t>US$14.38/cs</t>
    <phoneticPr fontId="3" type="noConversion"/>
  </si>
  <si>
    <t>US$62.69/M</t>
    <phoneticPr fontId="3" type="noConversion"/>
  </si>
  <si>
    <t>生效日期: 1-Jul-2011</t>
    <phoneticPr fontId="3" type="noConversion"/>
  </si>
  <si>
    <t>US$49.95/M</t>
    <phoneticPr fontId="3" type="noConversion"/>
  </si>
  <si>
    <t>US$74.13/M</t>
    <phoneticPr fontId="3" type="noConversion"/>
  </si>
  <si>
    <t>THB911.25/cs</t>
    <phoneticPr fontId="3" type="noConversion"/>
  </si>
  <si>
    <t>Effective date:13-Oct-2014</t>
    <phoneticPr fontId="3" type="noConversion"/>
  </si>
  <si>
    <t>THB795.84/cs</t>
    <phoneticPr fontId="3" type="noConversion"/>
  </si>
  <si>
    <t>Effective date:13/Oct/2015</t>
    <phoneticPr fontId="3" type="noConversion"/>
  </si>
  <si>
    <t xml:space="preserve">Euro380.41/cs </t>
    <phoneticPr fontId="3" type="noConversion"/>
  </si>
  <si>
    <t>Effective date:19/Nov/2015</t>
    <phoneticPr fontId="3" type="noConversion"/>
  </si>
  <si>
    <t>US$106.50/cs</t>
    <phoneticPr fontId="3" type="noConversion"/>
  </si>
  <si>
    <r>
      <t>(</t>
    </r>
    <r>
      <rPr>
        <sz val="13"/>
        <rFont val="宋体"/>
        <family val="3"/>
        <charset val="134"/>
      </rPr>
      <t>单价不含运费）</t>
    </r>
    <phoneticPr fontId="3" type="noConversion"/>
  </si>
  <si>
    <t>Effective date:1-Jul-2015</t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</si>
  <si>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US$0.2900/sqm-</t>
    </r>
    <r>
      <rPr>
        <sz val="13"/>
        <rFont val="宋体"/>
        <family val="3"/>
        <charset val="134"/>
      </rPr>
      <t>－从</t>
    </r>
    <r>
      <rPr>
        <sz val="13"/>
        <rFont val="Calibri"/>
        <family val="2"/>
      </rPr>
      <t xml:space="preserve">WK50-07/Dec/2015  </t>
    </r>
    <r>
      <rPr>
        <sz val="13"/>
        <rFont val="宋体"/>
        <family val="3"/>
        <charset val="134"/>
      </rPr>
      <t>订单开始使用</t>
    </r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</si>
  <si>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US$4.54/CS --</t>
    </r>
    <r>
      <rPr>
        <sz val="13"/>
        <rFont val="宋体"/>
        <family val="3"/>
        <charset val="134"/>
      </rPr>
      <t>从</t>
    </r>
    <r>
      <rPr>
        <sz val="13"/>
        <rFont val="Calibri"/>
        <family val="2"/>
      </rPr>
      <t xml:space="preserve">WK51 -14/Dec/15 </t>
    </r>
    <r>
      <rPr>
        <sz val="13"/>
        <rFont val="宋体"/>
        <family val="3"/>
        <charset val="134"/>
      </rPr>
      <t>订单开始使用</t>
    </r>
    <r>
      <rPr>
        <sz val="13"/>
        <rFont val="Calibri"/>
        <family val="2"/>
      </rPr>
      <t>.</t>
    </r>
  </si>
  <si>
    <t>From Beauty star</t>
    <phoneticPr fontId="3" type="noConversion"/>
  </si>
  <si>
    <t>FPS033600001</t>
    <phoneticPr fontId="3" type="noConversion"/>
  </si>
  <si>
    <t>Venus Wet Pouch IPS97219499 BS</t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</si>
  <si>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US$106.50/cs --</t>
    </r>
    <r>
      <rPr>
        <sz val="13"/>
        <rFont val="宋体"/>
        <family val="3"/>
        <charset val="134"/>
      </rPr>
      <t>从</t>
    </r>
    <r>
      <rPr>
        <sz val="13"/>
        <rFont val="Calibri"/>
        <family val="2"/>
      </rPr>
      <t>WK36-31/Aug/2015</t>
    </r>
    <r>
      <rPr>
        <sz val="13"/>
        <rFont val="宋体"/>
        <family val="3"/>
        <charset val="134"/>
      </rPr>
      <t>订单开始使用</t>
    </r>
    <phoneticPr fontId="3" type="noConversion"/>
  </si>
  <si>
    <r>
      <rPr>
        <sz val="13"/>
        <color rgb="FF0000FF"/>
        <rFont val="宋体"/>
        <family val="3"/>
        <charset val="134"/>
      </rPr>
      <t>运费按发票</t>
    </r>
    <r>
      <rPr>
        <sz val="13"/>
        <color rgb="FF0000FF"/>
        <rFont val="Calibri"/>
        <family val="2"/>
      </rPr>
      <t>Latest Invoice(22/Feb/16): 80465286</t>
    </r>
    <r>
      <rPr>
        <sz val="13"/>
        <color rgb="FF0000FF"/>
        <rFont val="宋体"/>
        <family val="3"/>
        <charset val="134"/>
      </rPr>
      <t>提供</t>
    </r>
    <r>
      <rPr>
        <sz val="13"/>
        <color rgb="FF0000FF"/>
        <rFont val="Calibri"/>
        <family val="2"/>
      </rPr>
      <t>. EUR1900.99</t>
    </r>
    <phoneticPr fontId="3" type="noConversion"/>
  </si>
  <si>
    <t>PCDA683P0101</t>
  </si>
  <si>
    <t>K2 16CT OUTERCASE 90647372</t>
  </si>
  <si>
    <t>0DLY0000081U</t>
  </si>
  <si>
    <t>PCDA753P0101</t>
  </si>
  <si>
    <t>OUTER CASE 6CT IPMS 97250809</t>
  </si>
  <si>
    <t>0DS30000038E</t>
  </si>
  <si>
    <t>PCDA758P0101</t>
  </si>
  <si>
    <t>OUTER CASE 6CT IPMS 90638205</t>
  </si>
  <si>
    <t>0DS30000099E</t>
  </si>
  <si>
    <t>PCDA779P0101</t>
  </si>
  <si>
    <t>0DRT0000007E</t>
  </si>
  <si>
    <t>PCDA901P0101</t>
  </si>
  <si>
    <t>Venus Olympus OHB shipper 6CT IPMS 90586252</t>
  </si>
  <si>
    <t>0DLY0000086U</t>
  </si>
  <si>
    <t>PCDA895P0101</t>
  </si>
  <si>
    <t>Venus Jackpot Clubhouse shipper 90564891</t>
  </si>
  <si>
    <t>0DLY0000088U</t>
  </si>
  <si>
    <t xml:space="preserve">0DLY0000089U </t>
  </si>
  <si>
    <t>PCDA968S3301</t>
  </si>
  <si>
    <t>0DRT0000009M</t>
  </si>
  <si>
    <t>PBD1508P0101</t>
  </si>
  <si>
    <t>K2 16CT CARTON 90647370</t>
  </si>
  <si>
    <t>PBD1518P0101</t>
  </si>
  <si>
    <t>COLOR CARTON IPMS 97526950</t>
  </si>
  <si>
    <t>PBD1521P0101</t>
  </si>
  <si>
    <t>COLOR CARTON IPMS 97524769</t>
  </si>
  <si>
    <t>PBD1539P0101</t>
  </si>
  <si>
    <t>Venus Olympus OHB CARTON IPMS 90539247</t>
  </si>
  <si>
    <t>PBD1531P0101</t>
  </si>
  <si>
    <t>Venus Jackpot Clubhouse carton 90523476</t>
  </si>
  <si>
    <r>
      <t>Olympus&amp;Jack Olympus</t>
    </r>
    <r>
      <rPr>
        <sz val="8"/>
        <rFont val="宋体"/>
        <family val="3"/>
        <charset val="134"/>
      </rPr>
      <t>共用</t>
    </r>
    <phoneticPr fontId="3" type="noConversion"/>
  </si>
  <si>
    <t>PRD0371P010</t>
    <phoneticPr fontId="3" type="noConversion"/>
  </si>
  <si>
    <t>Hanger strap 95798421</t>
    <phoneticPr fontId="3" type="noConversion"/>
  </si>
  <si>
    <t>Jack Olympus US 10ct(12U/43U/44N)</t>
    <phoneticPr fontId="3" type="noConversion"/>
  </si>
  <si>
    <t>HKD</t>
    <phoneticPr fontId="3" type="noConversion"/>
  </si>
  <si>
    <t>PC</t>
    <phoneticPr fontId="3" type="noConversion"/>
  </si>
  <si>
    <t>2016/03/10 update the new price</t>
    <phoneticPr fontId="3" type="noConversion"/>
  </si>
  <si>
    <t>New price</t>
    <phoneticPr fontId="3" type="noConversion"/>
  </si>
  <si>
    <t>US$0.3563/sqm</t>
    <phoneticPr fontId="3" type="noConversion"/>
  </si>
  <si>
    <t>US$0.208/sqm</t>
    <phoneticPr fontId="3" type="noConversion"/>
  </si>
  <si>
    <t>US$0.2444/sqm</t>
    <phoneticPr fontId="3" type="noConversion"/>
  </si>
  <si>
    <t>US$0.2825/sqm</t>
    <phoneticPr fontId="3" type="noConversion"/>
  </si>
  <si>
    <t>Effective date:01-Jan-2013</t>
    <phoneticPr fontId="3" type="noConversion"/>
  </si>
  <si>
    <t>US$0.0.3268/sqm</t>
    <phoneticPr fontId="3" type="noConversion"/>
  </si>
  <si>
    <t>(单价含运费）</t>
    <phoneticPr fontId="3" type="noConversion"/>
  </si>
  <si>
    <t>Effective date:01-Jan-2014</t>
    <phoneticPr fontId="3" type="noConversion"/>
  </si>
  <si>
    <t>US$0.2926/sqm</t>
    <phoneticPr fontId="3" type="noConversion"/>
  </si>
  <si>
    <r>
      <t>(</t>
    </r>
    <r>
      <rPr>
        <sz val="13"/>
        <rFont val="宋体"/>
        <family val="3"/>
        <charset val="134"/>
      </rPr>
      <t>单价含运费）</t>
    </r>
    <phoneticPr fontId="3" type="noConversion"/>
  </si>
  <si>
    <t>Effective date:01-Jan-2016</t>
    <phoneticPr fontId="3" type="noConversion"/>
  </si>
  <si>
    <t>US$6.662/cs</t>
    <phoneticPr fontId="3" type="noConversion"/>
  </si>
  <si>
    <t>US$5.7/cs</t>
    <phoneticPr fontId="3" type="noConversion"/>
  </si>
  <si>
    <t>US$114.64/cs</t>
    <phoneticPr fontId="3" type="noConversion"/>
  </si>
  <si>
    <t>Effective date:1-Jul-2011</t>
    <phoneticPr fontId="3" type="noConversion"/>
  </si>
  <si>
    <t>US$178.64/cs</t>
    <phoneticPr fontId="3" type="noConversion"/>
  </si>
  <si>
    <t>US$0.168/pc</t>
    <phoneticPr fontId="3" type="noConversion"/>
  </si>
  <si>
    <t>Effective date:09-Oct-2013</t>
    <phoneticPr fontId="3" type="noConversion"/>
  </si>
  <si>
    <t>US$118.02/cs</t>
    <phoneticPr fontId="3" type="noConversion"/>
  </si>
  <si>
    <t>Euro5.961/cs</t>
    <phoneticPr fontId="3" type="noConversion"/>
  </si>
  <si>
    <t>Euro7.284/cs</t>
    <phoneticPr fontId="3" type="noConversion"/>
  </si>
  <si>
    <t>Euro7.153/cs</t>
    <phoneticPr fontId="3" type="noConversion"/>
  </si>
  <si>
    <t>Eur$7.08376/cs</t>
    <phoneticPr fontId="3" type="noConversion"/>
  </si>
  <si>
    <t xml:space="preserve">Euro5.92/cs </t>
    <phoneticPr fontId="3" type="noConversion"/>
  </si>
  <si>
    <t>Euro103.942/cs</t>
    <phoneticPr fontId="3" type="noConversion"/>
  </si>
  <si>
    <t xml:space="preserve">Euro127.18/cs </t>
    <phoneticPr fontId="3" type="noConversion"/>
  </si>
  <si>
    <t>Effective date:20-Aug-2014</t>
    <phoneticPr fontId="3" type="noConversion"/>
  </si>
  <si>
    <t>Euro130.76/cs</t>
    <phoneticPr fontId="3" type="noConversion"/>
  </si>
  <si>
    <t>Euro117.866/cs</t>
    <phoneticPr fontId="3" type="noConversion"/>
  </si>
  <si>
    <t>US$0.11/pc</t>
    <phoneticPr fontId="3" type="noConversion"/>
  </si>
  <si>
    <t>US$2.14/cs</t>
    <phoneticPr fontId="3" type="noConversion"/>
  </si>
  <si>
    <t>THB1104.32/cs</t>
    <phoneticPr fontId="3" type="noConversion"/>
  </si>
  <si>
    <t>THB915.75/cs</t>
    <phoneticPr fontId="3" type="noConversion"/>
  </si>
  <si>
    <t>1)CKA pouch</t>
    <phoneticPr fontId="3" type="noConversion"/>
  </si>
  <si>
    <r>
      <t>THB953.34/CS (</t>
    </r>
    <r>
      <rPr>
        <sz val="13"/>
        <rFont val="宋体"/>
        <family val="3"/>
        <charset val="134"/>
      </rPr>
      <t>单价含运费）</t>
    </r>
    <phoneticPr fontId="3" type="noConversion"/>
  </si>
  <si>
    <t>2)Novel pouch</t>
    <phoneticPr fontId="3" type="noConversion"/>
  </si>
  <si>
    <r>
      <t>THB912.69/CS (</t>
    </r>
    <r>
      <rPr>
        <sz val="13"/>
        <rFont val="宋体"/>
        <family val="3"/>
        <charset val="134"/>
      </rPr>
      <t>单价含运费）</t>
    </r>
    <phoneticPr fontId="3" type="noConversion"/>
  </si>
  <si>
    <t>Effective date:04-Apr-2014</t>
    <phoneticPr fontId="3" type="noConversion"/>
  </si>
  <si>
    <t>US$26.29/cs</t>
    <phoneticPr fontId="3" type="noConversion"/>
  </si>
  <si>
    <t>US$26.11/cs</t>
    <phoneticPr fontId="3" type="noConversion"/>
  </si>
  <si>
    <t>US$14.38/cs</t>
    <phoneticPr fontId="3" type="noConversion"/>
  </si>
  <si>
    <t>US$62.69/M</t>
    <phoneticPr fontId="3" type="noConversion"/>
  </si>
  <si>
    <t>生效日期: 1-Jul-2011</t>
    <phoneticPr fontId="3" type="noConversion"/>
  </si>
  <si>
    <t>US$49.95/M</t>
    <phoneticPr fontId="3" type="noConversion"/>
  </si>
  <si>
    <t>US$74.13/M</t>
    <phoneticPr fontId="3" type="noConversion"/>
  </si>
  <si>
    <t>THB911.25/cs</t>
    <phoneticPr fontId="3" type="noConversion"/>
  </si>
  <si>
    <t>Effective date:13-Oct-2014</t>
    <phoneticPr fontId="3" type="noConversion"/>
  </si>
  <si>
    <t>THB795.84/cs</t>
    <phoneticPr fontId="3" type="noConversion"/>
  </si>
  <si>
    <t>Effective date:13/Oct/2015</t>
    <phoneticPr fontId="3" type="noConversion"/>
  </si>
  <si>
    <t>RMB 1.0597 (without VAT)</t>
    <phoneticPr fontId="3" type="noConversion"/>
  </si>
  <si>
    <t>Effective date:20/Nov/2015</t>
    <phoneticPr fontId="3" type="noConversion"/>
  </si>
  <si>
    <t xml:space="preserve">Euro380.41/cs </t>
    <phoneticPr fontId="3" type="noConversion"/>
  </si>
  <si>
    <t>Effective date:19/Nov/2015</t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</si>
  <si>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US$0.2926/sqm-</t>
    </r>
    <r>
      <rPr>
        <sz val="13"/>
        <rFont val="宋体"/>
        <family val="3"/>
        <charset val="134"/>
      </rPr>
      <t>－从</t>
    </r>
    <r>
      <rPr>
        <sz val="13"/>
        <rFont val="Calibri"/>
        <family val="2"/>
      </rPr>
      <t xml:space="preserve">WK14-04/Apr/2016  </t>
    </r>
    <r>
      <rPr>
        <sz val="13"/>
        <rFont val="宋体"/>
        <family val="3"/>
        <charset val="134"/>
      </rPr>
      <t>订单开始使用</t>
    </r>
    <phoneticPr fontId="3" type="noConversion"/>
  </si>
  <si>
    <t>FPS029300001</t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</si>
  <si>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THB795.84/CS---</t>
    </r>
    <r>
      <rPr>
        <sz val="13"/>
        <rFont val="宋体"/>
        <family val="3"/>
        <charset val="134"/>
      </rPr>
      <t>从</t>
    </r>
    <r>
      <rPr>
        <sz val="13"/>
        <rFont val="Calibri"/>
        <family val="2"/>
      </rPr>
      <t>wk46-09/Nov/15</t>
    </r>
    <r>
      <rPr>
        <sz val="13"/>
        <rFont val="宋体"/>
        <family val="3"/>
        <charset val="134"/>
      </rPr>
      <t>订单开始使用</t>
    </r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</si>
  <si>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THB797.95/CS---</t>
    </r>
    <r>
      <rPr>
        <sz val="13"/>
        <rFont val="宋体"/>
        <family val="3"/>
        <charset val="134"/>
      </rPr>
      <t>从</t>
    </r>
    <r>
      <rPr>
        <sz val="13"/>
        <rFont val="Calibri"/>
        <family val="2"/>
      </rPr>
      <t>wk46-09/Nov/15</t>
    </r>
    <r>
      <rPr>
        <sz val="13"/>
        <rFont val="宋体"/>
        <family val="3"/>
        <charset val="134"/>
      </rPr>
      <t>订单开始使用</t>
    </r>
    <phoneticPr fontId="3" type="noConversion"/>
  </si>
  <si>
    <t>FPS034100001</t>
    <phoneticPr fontId="3" type="noConversion"/>
  </si>
  <si>
    <t>WE dry sheet BC 81551091 IPS 90671475</t>
  </si>
  <si>
    <t>1950cs/40'</t>
    <phoneticPr fontId="3" type="noConversion"/>
  </si>
  <si>
    <r>
      <rPr>
        <sz val="13"/>
        <color rgb="FF0000FF"/>
        <rFont val="宋体"/>
        <family val="3"/>
        <charset val="134"/>
      </rPr>
      <t>运费按发票</t>
    </r>
    <r>
      <rPr>
        <sz val="13"/>
        <color rgb="FF0000FF"/>
        <rFont val="Calibri"/>
        <family val="2"/>
      </rPr>
      <t xml:space="preserve">Latest Invoice(23/May/16):80494655   </t>
    </r>
    <r>
      <rPr>
        <sz val="13"/>
        <color rgb="FF0000FF"/>
        <rFont val="宋体"/>
        <family val="3"/>
        <charset val="134"/>
      </rPr>
      <t>提供</t>
    </r>
    <r>
      <rPr>
        <sz val="13"/>
        <color rgb="FF0000FF"/>
        <rFont val="Calibri"/>
        <family val="2"/>
      </rPr>
      <t>. EUR1961.21</t>
    </r>
    <phoneticPr fontId="3" type="noConversion"/>
  </si>
  <si>
    <t>FPS034700001</t>
    <phoneticPr fontId="3" type="noConversion"/>
  </si>
  <si>
    <t>CA DryClothUnsc 4/40ct 80290603/90799990</t>
  </si>
  <si>
    <t>160pcs/cs</t>
    <phoneticPr fontId="3" type="noConversion"/>
  </si>
  <si>
    <t>537'600PCS/CTN</t>
    <phoneticPr fontId="3" type="noConversion"/>
  </si>
  <si>
    <t>3'360cs/40'</t>
    <phoneticPr fontId="3" type="noConversion"/>
  </si>
  <si>
    <t>0DLY0000087U</t>
  </si>
  <si>
    <t>0DS30000100U</t>
    <phoneticPr fontId="3" type="noConversion"/>
  </si>
  <si>
    <t>PCDA944P0101</t>
    <phoneticPr fontId="11" type="noConversion"/>
  </si>
  <si>
    <r>
      <t xml:space="preserve">OUTER CASE 6CT FOR PET IPMS </t>
    </r>
    <r>
      <rPr>
        <sz val="11"/>
        <rFont val="宋体"/>
        <family val="3"/>
        <charset val="134"/>
        <scheme val="minor"/>
      </rPr>
      <t>90727065</t>
    </r>
  </si>
  <si>
    <t>PCDA962P0101</t>
    <phoneticPr fontId="102" type="noConversion"/>
  </si>
  <si>
    <t>Cracker XL REFILL NA 4CT CASE90727982</t>
    <phoneticPr fontId="102" type="noConversion"/>
  </si>
  <si>
    <t>0DS30000100U</t>
    <phoneticPr fontId="3" type="noConversion"/>
  </si>
  <si>
    <t>PCDB002P0101</t>
    <phoneticPr fontId="102" type="noConversion"/>
  </si>
  <si>
    <t>CJ XL Refill  CASE 90759504</t>
    <phoneticPr fontId="102" type="noConversion"/>
  </si>
  <si>
    <t>0DS30000101U</t>
    <phoneticPr fontId="3" type="noConversion"/>
  </si>
  <si>
    <t>0DS30000102U</t>
    <phoneticPr fontId="3" type="noConversion"/>
  </si>
  <si>
    <t>PCDA265P0101</t>
    <phoneticPr fontId="102" type="noConversion"/>
  </si>
  <si>
    <t>PGP MAX REFILL 6*16CT OUTER 96898918</t>
    <phoneticPr fontId="102" type="noConversion"/>
  </si>
  <si>
    <t>0DS30000098U</t>
    <phoneticPr fontId="3" type="noConversion"/>
  </si>
  <si>
    <t>PCDA902P0101</t>
    <phoneticPr fontId="102" type="noConversion"/>
  </si>
  <si>
    <t>Venus OLY ITB Walmart shipper IPMS 90559142</t>
    <phoneticPr fontId="102" type="noConversion"/>
  </si>
  <si>
    <t>0DLY0000087U</t>
    <phoneticPr fontId="3" type="noConversion"/>
  </si>
  <si>
    <t>PSD4943P0101</t>
    <phoneticPr fontId="102" type="noConversion"/>
  </si>
  <si>
    <t>OLY CLUB NEW SPCR 97429711</t>
    <phoneticPr fontId="102" type="noConversion"/>
  </si>
  <si>
    <t>0DLY0000088U</t>
    <phoneticPr fontId="3" type="noConversion"/>
  </si>
  <si>
    <t>PCDA903P0101</t>
    <phoneticPr fontId="102" type="noConversion"/>
  </si>
  <si>
    <t>Venus XL OHB shipper IPMS 90557120</t>
    <phoneticPr fontId="102" type="noConversion"/>
  </si>
  <si>
    <t>0DS30000039U</t>
    <phoneticPr fontId="3" type="noConversion"/>
  </si>
  <si>
    <t>PCDA904P0101</t>
    <phoneticPr fontId="102" type="noConversion"/>
  </si>
  <si>
    <t>Venus XL ITB Shipper IPMS 90586250</t>
    <phoneticPr fontId="102" type="noConversion"/>
  </si>
  <si>
    <t>0DS30000040U</t>
    <phoneticPr fontId="3" type="noConversion"/>
  </si>
  <si>
    <t>PCDB001P0101</t>
    <phoneticPr fontId="102" type="noConversion"/>
  </si>
  <si>
    <t>CJ XL Refill  CASE 90886337</t>
    <phoneticPr fontId="102" type="noConversion"/>
  </si>
  <si>
    <t>PBD1554P0101</t>
    <phoneticPr fontId="11" type="noConversion"/>
  </si>
  <si>
    <t>COLOR CARTON FOR PET IPMS 90727064</t>
    <phoneticPr fontId="11" type="noConversion"/>
  </si>
  <si>
    <t>0DS30000039U</t>
  </si>
  <si>
    <t>0DS30000040U</t>
  </si>
  <si>
    <t>0DS30000101U</t>
  </si>
  <si>
    <t>0DS30000102U</t>
  </si>
  <si>
    <t>PBD1540P0101</t>
    <phoneticPr fontId="11" type="noConversion"/>
  </si>
  <si>
    <t>Venus OLY ITB CARTON IPMS 90523474</t>
    <phoneticPr fontId="11" type="noConversion"/>
  </si>
  <si>
    <t>PBD1567P0101</t>
    <phoneticPr fontId="11" type="noConversion"/>
  </si>
  <si>
    <t>COLOR CARTON IPMS 90786687</t>
    <phoneticPr fontId="11" type="noConversion"/>
  </si>
  <si>
    <t>PBD1568P0101</t>
    <phoneticPr fontId="11" type="noConversion"/>
  </si>
  <si>
    <t>Venus XL ITB carton IPMS 90523478</t>
    <phoneticPr fontId="11" type="noConversion"/>
  </si>
  <si>
    <t>PBD1583P0101</t>
    <phoneticPr fontId="11" type="noConversion"/>
  </si>
  <si>
    <t>CJ XL Refill  carton 90759502</t>
    <phoneticPr fontId="11" type="noConversion"/>
  </si>
  <si>
    <t>PBD1582P0101</t>
    <phoneticPr fontId="11" type="noConversion"/>
  </si>
  <si>
    <t>CJ XL Refill  carton 90727980</t>
    <phoneticPr fontId="11" type="noConversion"/>
  </si>
  <si>
    <r>
      <rPr>
        <b/>
        <sz val="11"/>
        <rFont val="宋体"/>
        <family val="3"/>
        <charset val="134"/>
      </rPr>
      <t>旧价</t>
    </r>
    <r>
      <rPr>
        <b/>
        <sz val="11"/>
        <rFont val="Calibri"/>
        <family val="2"/>
      </rPr>
      <t>(RMB/PC)</t>
    </r>
  </si>
  <si>
    <r>
      <rPr>
        <b/>
        <sz val="11"/>
        <rFont val="宋体"/>
        <family val="3"/>
        <charset val="134"/>
      </rPr>
      <t>差</t>
    </r>
    <r>
      <rPr>
        <b/>
        <sz val="11"/>
        <rFont val="Calibri"/>
        <family val="2"/>
      </rPr>
      <t xml:space="preserve"> </t>
    </r>
    <r>
      <rPr>
        <b/>
        <sz val="11"/>
        <rFont val="宋体"/>
        <family val="3"/>
        <charset val="134"/>
      </rPr>
      <t>价</t>
    </r>
    <r>
      <rPr>
        <b/>
        <sz val="11"/>
        <rFont val="Calibri"/>
        <family val="2"/>
      </rPr>
      <t>(RMB)</t>
    </r>
  </si>
  <si>
    <r>
      <rPr>
        <b/>
        <sz val="11"/>
        <rFont val="宋体"/>
        <family val="3"/>
        <charset val="134"/>
      </rPr>
      <t>减价</t>
    </r>
    <r>
      <rPr>
        <b/>
        <sz val="11"/>
        <rFont val="Calibri"/>
        <family val="2"/>
      </rPr>
      <t>(RMB)/Set</t>
    </r>
  </si>
  <si>
    <t>2014.03.20</t>
  </si>
  <si>
    <t>2016.01.29</t>
  </si>
  <si>
    <t>2015.10.29</t>
  </si>
  <si>
    <t>2016.02.18</t>
  </si>
  <si>
    <t>US$84.99/cs</t>
  </si>
  <si>
    <t>FPS028100001</t>
  </si>
  <si>
    <t>FPS031700001</t>
  </si>
  <si>
    <t>2016/05/24 update the price</t>
  </si>
  <si>
    <t>US$0.2882/sqm</t>
  </si>
  <si>
    <r>
      <t>(</t>
    </r>
    <r>
      <rPr>
        <sz val="13"/>
        <color theme="1"/>
        <rFont val="宋体"/>
        <family val="3"/>
        <charset val="134"/>
      </rPr>
      <t>单价含运费）</t>
    </r>
  </si>
  <si>
    <t>US$83.7124/cs</t>
  </si>
  <si>
    <t>Effective date:1-Jul-2016</t>
  </si>
  <si>
    <t>US$0.165/pc</t>
  </si>
  <si>
    <t>Effective date:1-Mar-2016</t>
  </si>
  <si>
    <t>US$0.3563/sqm</t>
  </si>
  <si>
    <t>US$0.208/sqm</t>
  </si>
  <si>
    <t>US$0.2444/sqm</t>
  </si>
  <si>
    <t>US$0.2825/sqm</t>
  </si>
  <si>
    <t>Effective date:01-Jan-2013</t>
  </si>
  <si>
    <t>US$0.0.3268/sqm</t>
  </si>
  <si>
    <t>(单价含运费）</t>
  </si>
  <si>
    <t>Effective date:01-Jan-2014</t>
  </si>
  <si>
    <t>Effective date:01-Apr-2016</t>
  </si>
  <si>
    <t>US$6.662/cs</t>
  </si>
  <si>
    <t>US$5.7/cs</t>
  </si>
  <si>
    <t>US$114.64/cs</t>
  </si>
  <si>
    <t>Effective date:1-Jul-2011</t>
  </si>
  <si>
    <t>US$178.64/cs</t>
  </si>
  <si>
    <t>US$0.168/pc</t>
  </si>
  <si>
    <t>Effective date:09-Oct-2013</t>
  </si>
  <si>
    <t>US$118.02/cs</t>
  </si>
  <si>
    <t>Euro5.961/cs</t>
  </si>
  <si>
    <t>Euro7.284/cs</t>
  </si>
  <si>
    <t>Euro7.153/cs</t>
  </si>
  <si>
    <t>Eur$7.08376/cs</t>
  </si>
  <si>
    <t xml:space="preserve">Euro5.92/cs </t>
  </si>
  <si>
    <t>Euro103.942/cs</t>
  </si>
  <si>
    <t xml:space="preserve">Euro127.18/cs </t>
  </si>
  <si>
    <t>Effective date:20-Aug-2014</t>
  </si>
  <si>
    <t>Euro130.76/cs</t>
  </si>
  <si>
    <t>Euro117.866/cs</t>
  </si>
  <si>
    <t>US$0.11/pc</t>
  </si>
  <si>
    <t>US$2.14/cs</t>
  </si>
  <si>
    <t>THB1104.32/cs</t>
  </si>
  <si>
    <t>THB915.75/cs</t>
  </si>
  <si>
    <t>1)CKA pouch</t>
  </si>
  <si>
    <t>2)Novel pouch</t>
  </si>
  <si>
    <t>Effective date:04-Apr-2014</t>
  </si>
  <si>
    <t>US$26.29/cs</t>
  </si>
  <si>
    <t>US$26.11/cs</t>
  </si>
  <si>
    <t>US$14.38/cs</t>
  </si>
  <si>
    <t>US$62.69/M</t>
  </si>
  <si>
    <t>生效日期: 1-Jul-2011</t>
  </si>
  <si>
    <t>US$49.95/M</t>
  </si>
  <si>
    <t>US$74.13/M</t>
  </si>
  <si>
    <t>THB911.25/cs</t>
  </si>
  <si>
    <t>Effective date:13-Oct-2014</t>
  </si>
  <si>
    <t>THB797.95/cs</t>
  </si>
  <si>
    <t>Effective date:28-Mar-2016</t>
  </si>
  <si>
    <t>RMB 1.0597 (without VAT)</t>
  </si>
  <si>
    <t>Effective date:20-Nov-2015</t>
  </si>
  <si>
    <t xml:space="preserve">Euro380.41/cs </t>
  </si>
  <si>
    <t>Effective date:19-Nov-2015</t>
  </si>
  <si>
    <t>Effective date:14-Mar-2016</t>
  </si>
  <si>
    <t>US$4.93/cs</t>
  </si>
  <si>
    <t>Effective date:29-Mar-2016</t>
  </si>
  <si>
    <r>
      <t>(</t>
    </r>
    <r>
      <rPr>
        <sz val="13"/>
        <color theme="1"/>
        <rFont val="宋体"/>
        <family val="3"/>
        <charset val="134"/>
      </rPr>
      <t>单价不含运费）</t>
    </r>
  </si>
  <si>
    <r>
      <t>THB953.34/CS (</t>
    </r>
    <r>
      <rPr>
        <sz val="13"/>
        <color theme="1"/>
        <rFont val="宋体"/>
        <family val="3"/>
        <charset val="134"/>
      </rPr>
      <t>单价含运费）</t>
    </r>
  </si>
  <si>
    <r>
      <t>THB912.69/CS (</t>
    </r>
    <r>
      <rPr>
        <sz val="13"/>
        <color theme="1"/>
        <rFont val="宋体"/>
        <family val="3"/>
        <charset val="134"/>
      </rPr>
      <t>单价含运费）</t>
    </r>
  </si>
  <si>
    <t>062/5540002169 US$ 3152.5/ctn</t>
  </si>
  <si>
    <t>062/5540002186 US$ 3158.5/ctn</t>
  </si>
  <si>
    <r>
      <t>(</t>
    </r>
    <r>
      <rPr>
        <sz val="13"/>
        <rFont val="宋体"/>
        <family val="3"/>
        <charset val="134"/>
      </rPr>
      <t>单价含运费）</t>
    </r>
  </si>
  <si>
    <t>Effective date:01-Apr-2016</t>
    <phoneticPr fontId="3" type="noConversion"/>
  </si>
  <si>
    <t>Effective date:1-Jul-2016</t>
    <phoneticPr fontId="3" type="noConversion"/>
  </si>
  <si>
    <t xml:space="preserve">Euro127.18/cs </t>
    <phoneticPr fontId="3" type="noConversion"/>
  </si>
  <si>
    <t>Effective date:20-Aug-2014</t>
    <phoneticPr fontId="3" type="noConversion"/>
  </si>
  <si>
    <t>RMB 1.0597 (without VAT)</t>
    <phoneticPr fontId="3" type="noConversion"/>
  </si>
  <si>
    <t>Effective date:20-Nov-2015</t>
    <phoneticPr fontId="3" type="noConversion"/>
  </si>
  <si>
    <t xml:space="preserve">Euro380.41/cs </t>
    <phoneticPr fontId="3" type="noConversion"/>
  </si>
  <si>
    <t>Effective date:19-Nov-2015</t>
    <phoneticPr fontId="3" type="noConversion"/>
  </si>
  <si>
    <t>US$4.67/cs</t>
    <phoneticPr fontId="3" type="noConversion"/>
  </si>
  <si>
    <t>Effective date:29-Mar-2016</t>
    <phoneticPr fontId="3" type="noConversion"/>
  </si>
  <si>
    <r>
      <t>(</t>
    </r>
    <r>
      <rPr>
        <sz val="13"/>
        <color rgb="FF0000FF"/>
        <rFont val="宋体"/>
        <family val="3"/>
        <charset val="134"/>
      </rPr>
      <t>单价含运费）</t>
    </r>
  </si>
  <si>
    <t xml:space="preserve">Euro3.66/cs </t>
    <phoneticPr fontId="3" type="noConversion"/>
  </si>
  <si>
    <t>Effective date:07-Nov-2016</t>
    <phoneticPr fontId="3" type="noConversion"/>
  </si>
  <si>
    <t>2016.01.08</t>
    <phoneticPr fontId="3" type="noConversion"/>
  </si>
  <si>
    <t>2015.01.16</t>
  </si>
  <si>
    <t>2015.09.02</t>
  </si>
  <si>
    <t>2015.11.25</t>
  </si>
  <si>
    <t>2016.01.21</t>
  </si>
  <si>
    <t>2016.04.01</t>
  </si>
  <si>
    <t>2015.12.08</t>
  </si>
  <si>
    <t>2016.03.28</t>
  </si>
  <si>
    <t xml:space="preserve">Old price </t>
    <phoneticPr fontId="3" type="noConversion"/>
  </si>
  <si>
    <t xml:space="preserve">US$0.2873/sqm </t>
  </si>
  <si>
    <t>Effective date:01-Oct-2016</t>
  </si>
  <si>
    <t>062/5540002228 US$3220.5/ctn</t>
  </si>
  <si>
    <t>PCDB173P0101</t>
    <phoneticPr fontId="102" type="noConversion"/>
  </si>
  <si>
    <t>OUTER CASE 6CT FOR PET IPMS 91018456</t>
    <phoneticPr fontId="102" type="noConversion"/>
  </si>
  <si>
    <t>PRD0683P0101</t>
  </si>
  <si>
    <t>BLISTER TRAY IPMS 91084847</t>
  </si>
  <si>
    <t>0DLY0000099U</t>
    <phoneticPr fontId="3" type="noConversion"/>
  </si>
  <si>
    <t>0DLY0000082E/86U</t>
    <phoneticPr fontId="3" type="noConversion"/>
  </si>
  <si>
    <t>2016/11/22 update the new price</t>
    <phoneticPr fontId="3" type="noConversion"/>
  </si>
  <si>
    <t>Effective date:1-Jul-2016</t>
    <phoneticPr fontId="3" type="noConversion"/>
  </si>
  <si>
    <t xml:space="preserve">Euro127.18/cs </t>
    <phoneticPr fontId="3" type="noConversion"/>
  </si>
  <si>
    <t>Effective date:20-Aug-2014</t>
    <phoneticPr fontId="3" type="noConversion"/>
  </si>
  <si>
    <t>RMB 1.0597 (without VAT)</t>
    <phoneticPr fontId="3" type="noConversion"/>
  </si>
  <si>
    <t>Effective date:20-Nov-2015</t>
    <phoneticPr fontId="3" type="noConversion"/>
  </si>
  <si>
    <t xml:space="preserve">Euro3.66/cs </t>
    <phoneticPr fontId="3" type="noConversion"/>
  </si>
  <si>
    <t>Effective date:07-Nov-2016</t>
    <phoneticPr fontId="3" type="noConversion"/>
  </si>
  <si>
    <t>US$4.67/cs</t>
    <phoneticPr fontId="3" type="noConversion"/>
  </si>
  <si>
    <t>Effective date:29-Mar-2016</t>
    <phoneticPr fontId="3" type="noConversion"/>
  </si>
  <si>
    <t>2017/03/03 update the new price</t>
    <phoneticPr fontId="3" type="noConversion"/>
  </si>
  <si>
    <t>Effective date:01-Jan-2017</t>
    <phoneticPr fontId="3" type="noConversion"/>
  </si>
  <si>
    <r>
      <rPr>
        <sz val="13"/>
        <rFont val="宋体"/>
        <family val="3"/>
        <charset val="134"/>
      </rPr>
      <t>新价</t>
    </r>
    <r>
      <rPr>
        <sz val="13"/>
        <rFont val="Calibri"/>
        <family val="2"/>
      </rPr>
      <t>US$0.2882/sqm-</t>
    </r>
    <r>
      <rPr>
        <sz val="13"/>
        <rFont val="宋体"/>
        <family val="3"/>
        <charset val="134"/>
      </rPr>
      <t>－从</t>
    </r>
    <r>
      <rPr>
        <sz val="13"/>
        <rFont val="Calibri"/>
        <family val="2"/>
      </rPr>
      <t xml:space="preserve">WK22-30/May/2016  </t>
    </r>
    <r>
      <rPr>
        <sz val="13"/>
        <rFont val="宋体"/>
        <family val="3"/>
        <charset val="134"/>
      </rPr>
      <t>订单开始使用</t>
    </r>
    <phoneticPr fontId="3" type="noConversion"/>
  </si>
  <si>
    <r>
      <rPr>
        <sz val="13"/>
        <color indexed="12"/>
        <rFont val="宋体"/>
        <family val="3"/>
        <charset val="134"/>
      </rPr>
      <t>新价</t>
    </r>
    <r>
      <rPr>
        <sz val="13"/>
        <color indexed="12"/>
        <rFont val="Calibri"/>
        <family val="2"/>
      </rPr>
      <t>US$0.2862/sqm-</t>
    </r>
    <r>
      <rPr>
        <sz val="13"/>
        <color indexed="12"/>
        <rFont val="宋体"/>
        <family val="3"/>
        <charset val="134"/>
      </rPr>
      <t>－从</t>
    </r>
    <r>
      <rPr>
        <sz val="13"/>
        <color indexed="12"/>
        <rFont val="Calibri"/>
        <family val="2"/>
      </rPr>
      <t xml:space="preserve">WK13-27/Mar/2017 </t>
    </r>
    <r>
      <rPr>
        <sz val="13"/>
        <color indexed="12"/>
        <rFont val="宋体"/>
        <family val="3"/>
        <charset val="134"/>
      </rPr>
      <t>订单开始使用</t>
    </r>
    <phoneticPr fontId="3" type="noConversion"/>
  </si>
  <si>
    <t>US$83.71/cs</t>
    <phoneticPr fontId="3" type="noConversion"/>
  </si>
  <si>
    <t>From LFB (IDS)</t>
    <phoneticPr fontId="3" type="noConversion"/>
  </si>
  <si>
    <t xml:space="preserve">US$0.2862/sqm </t>
    <phoneticPr fontId="3" type="noConversion"/>
  </si>
  <si>
    <t>FRE017300001</t>
    <phoneticPr fontId="3" type="noConversion"/>
  </si>
  <si>
    <t xml:space="preserve">US$0.2877/sqm </t>
    <phoneticPr fontId="3" type="noConversion"/>
  </si>
  <si>
    <t xml:space="preserve">From USA Suominen </t>
    <phoneticPr fontId="3" type="noConversion"/>
  </si>
  <si>
    <t>2016/11/18锁价</t>
  </si>
  <si>
    <t>Nov/16~Jan/17</t>
  </si>
  <si>
    <r>
      <t>2017/03/01</t>
    </r>
    <r>
      <rPr>
        <sz val="8"/>
        <color indexed="12"/>
        <rFont val="宋体"/>
        <family val="3"/>
        <charset val="134"/>
      </rPr>
      <t>锁价</t>
    </r>
  </si>
  <si>
    <t>20/feb~20/May</t>
  </si>
  <si>
    <t xml:space="preserve">US$0.2891/sqm </t>
    <phoneticPr fontId="3" type="noConversion"/>
  </si>
  <si>
    <t>Effective date:01-Apr-2017</t>
    <phoneticPr fontId="3" type="noConversion"/>
  </si>
  <si>
    <t>Bionic rPet 2wide substrate IRMS97291571 (NEW)</t>
    <phoneticPr fontId="3" type="noConversion"/>
  </si>
  <si>
    <t>2017/05/22 update the new price</t>
    <phoneticPr fontId="3" type="noConversion"/>
  </si>
  <si>
    <t>Date:22/May/2017</t>
    <phoneticPr fontId="3" type="noConversion"/>
  </si>
  <si>
    <r>
      <rPr>
        <sz val="13"/>
        <rFont val="宋体"/>
        <family val="3"/>
        <charset val="134"/>
      </rPr>
      <t>新料</t>
    </r>
    <r>
      <rPr>
        <sz val="13"/>
        <rFont val="Calibri"/>
        <family val="2"/>
      </rPr>
      <t>US$0.2877/sqm-</t>
    </r>
    <r>
      <rPr>
        <sz val="13"/>
        <rFont val="宋体"/>
        <family val="3"/>
        <charset val="134"/>
      </rPr>
      <t>－从</t>
    </r>
    <r>
      <rPr>
        <sz val="13"/>
        <rFont val="Calibri"/>
        <family val="2"/>
      </rPr>
      <t xml:space="preserve">WK15-10/Apr/2017 </t>
    </r>
    <r>
      <rPr>
        <sz val="13"/>
        <rFont val="宋体"/>
        <family val="3"/>
        <charset val="134"/>
      </rPr>
      <t>订单开始使用</t>
    </r>
    <phoneticPr fontId="3" type="noConversion"/>
  </si>
  <si>
    <r>
      <rPr>
        <sz val="13"/>
        <color indexed="12"/>
        <rFont val="宋体"/>
        <family val="3"/>
        <charset val="134"/>
      </rPr>
      <t>新料</t>
    </r>
    <r>
      <rPr>
        <sz val="13"/>
        <color indexed="12"/>
        <rFont val="Calibri"/>
        <family val="2"/>
      </rPr>
      <t>US$0.2871/sqm-</t>
    </r>
    <r>
      <rPr>
        <sz val="13"/>
        <color indexed="12"/>
        <rFont val="宋体"/>
        <family val="3"/>
        <charset val="134"/>
      </rPr>
      <t>－从</t>
    </r>
    <r>
      <rPr>
        <sz val="13"/>
        <color indexed="12"/>
        <rFont val="Calibri"/>
        <family val="2"/>
      </rPr>
      <t xml:space="preserve">WK23-05/Jun/2017 </t>
    </r>
    <r>
      <rPr>
        <sz val="13"/>
        <color indexed="12"/>
        <rFont val="宋体"/>
        <family val="3"/>
        <charset val="134"/>
      </rPr>
      <t>订单开始使用</t>
    </r>
    <phoneticPr fontId="3" type="noConversion"/>
  </si>
  <si>
    <t>RMB 1.1219 (without VAT)</t>
    <phoneticPr fontId="3" type="noConversion"/>
  </si>
  <si>
    <t>Effective date:01-May-2017</t>
    <phoneticPr fontId="3" type="noConversion"/>
  </si>
  <si>
    <t>FPS035800001</t>
    <phoneticPr fontId="3" type="noConversion"/>
  </si>
  <si>
    <t>Effective date:10-May-2017</t>
    <phoneticPr fontId="3" type="noConversion"/>
  </si>
  <si>
    <t>40pcs/cs</t>
    <phoneticPr fontId="3" type="noConversion"/>
  </si>
  <si>
    <t>RMB 2.901 (without VAT)</t>
    <phoneticPr fontId="3" type="noConversion"/>
  </si>
  <si>
    <r>
      <t>SWIFFER WET POUCH 3CT TRIPLET 91251591</t>
    </r>
    <r>
      <rPr>
        <sz val="13"/>
        <color rgb="FFFF0000"/>
        <rFont val="Calibri"/>
        <family val="2"/>
      </rPr>
      <t>(New)</t>
    </r>
    <phoneticPr fontId="3" type="noConversion"/>
  </si>
  <si>
    <r>
      <rPr>
        <sz val="13"/>
        <color rgb="FF0000FF"/>
        <rFont val="宋体"/>
        <family val="3"/>
        <charset val="134"/>
      </rPr>
      <t>运费按发票</t>
    </r>
    <r>
      <rPr>
        <sz val="13"/>
        <color rgb="FF0000FF"/>
        <rFont val="Calibri"/>
        <family val="2"/>
      </rPr>
      <t>Latest Invoice(05/Apr/17):80637902    EUR1385.32</t>
    </r>
    <phoneticPr fontId="3" type="noConversion"/>
  </si>
  <si>
    <t>Refill price (2017)</t>
    <phoneticPr fontId="3" type="noConversion"/>
  </si>
</sst>
</file>

<file path=xl/styles.xml><?xml version="1.0" encoding="utf-8"?>
<styleSheet xmlns="http://schemas.openxmlformats.org/spreadsheetml/2006/main">
  <numFmts count="22">
    <numFmt numFmtId="43" formatCode="_ * #,##0.00_ ;_ * \-#,##0.00_ ;_ * &quot;-&quot;??_ ;_ @_ "/>
    <numFmt numFmtId="176" formatCode="&quot;US$&quot;#,##0.00_);\(&quot;US$&quot;#,##0.00\)"/>
    <numFmt numFmtId="177" formatCode="_ * #,##0.000_ ;_ * \-#,##0.000_ ;_ * &quot;-&quot;??_ ;_ @_ "/>
    <numFmt numFmtId="178" formatCode="0_);[Red]\(0\)"/>
    <numFmt numFmtId="179" formatCode="0.00_);[Red]\(0.00\)"/>
    <numFmt numFmtId="180" formatCode="0.00_ "/>
    <numFmt numFmtId="181" formatCode="0.000000"/>
    <numFmt numFmtId="182" formatCode="0.00000"/>
    <numFmt numFmtId="183" formatCode="0.0000"/>
    <numFmt numFmtId="184" formatCode="0.000"/>
    <numFmt numFmtId="185" formatCode="0.000_);[Red]\(0.000\)"/>
    <numFmt numFmtId="186" formatCode="0.0000_);[Red]\(0.0000\)"/>
    <numFmt numFmtId="187" formatCode="[$-409]d/mmm/yy;@"/>
    <numFmt numFmtId="188" formatCode="0.00000_);[Red]\(0.00000\)"/>
    <numFmt numFmtId="189" formatCode="0.000_ "/>
    <numFmt numFmtId="190" formatCode="0.0000_ "/>
    <numFmt numFmtId="191" formatCode="[$-409]dd/mmm/yy;@"/>
    <numFmt numFmtId="192" formatCode="m/d;@"/>
    <numFmt numFmtId="193" formatCode="0.000000_);[Red]\(0.000000\)"/>
    <numFmt numFmtId="194" formatCode="0.00000000_ "/>
    <numFmt numFmtId="195" formatCode="0.0_);[Red]\(0.0\)"/>
    <numFmt numFmtId="196" formatCode="0.0000000_);[Red]\(0.0000000\)"/>
  </numFmts>
  <fonts count="11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8"/>
      <name val="宋体"/>
      <family val="3"/>
      <charset val="134"/>
    </font>
    <font>
      <sz val="10"/>
      <color indexed="8"/>
      <name val="Times New Roman"/>
      <family val="1"/>
    </font>
    <font>
      <sz val="12"/>
      <color indexed="12"/>
      <name val="Times New Roman"/>
      <family val="1"/>
    </font>
    <font>
      <sz val="12"/>
      <color indexed="12"/>
      <name val="宋体"/>
      <family val="3"/>
      <charset val="134"/>
    </font>
    <font>
      <b/>
      <sz val="11"/>
      <name val="宋体"/>
      <family val="3"/>
      <charset val="134"/>
    </font>
    <font>
      <sz val="8"/>
      <name val="Arial"/>
      <family val="2"/>
    </font>
    <font>
      <sz val="11"/>
      <name val="宋体"/>
      <family val="3"/>
      <charset val="134"/>
    </font>
    <font>
      <b/>
      <sz val="10"/>
      <name val="Arial"/>
      <family val="2"/>
    </font>
    <font>
      <sz val="10"/>
      <name val="宋体"/>
      <family val="3"/>
      <charset val="134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8"/>
      <name val="宋体"/>
      <family val="3"/>
      <charset val="134"/>
    </font>
    <font>
      <b/>
      <sz val="8"/>
      <name val="Times New Roman"/>
      <family val="1"/>
    </font>
    <font>
      <b/>
      <sz val="8"/>
      <color indexed="10"/>
      <name val="Times New Roman"/>
      <family val="1"/>
    </font>
    <font>
      <b/>
      <sz val="8"/>
      <color indexed="10"/>
      <name val="宋体"/>
      <family val="3"/>
      <charset val="134"/>
    </font>
    <font>
      <sz val="8"/>
      <color indexed="10"/>
      <name val="Arial"/>
      <family val="2"/>
    </font>
    <font>
      <sz val="8"/>
      <name val="宋体"/>
      <family val="3"/>
      <charset val="134"/>
    </font>
    <font>
      <b/>
      <sz val="11"/>
      <name val="Times New Roman"/>
      <family val="1"/>
    </font>
    <font>
      <sz val="9"/>
      <name val="陔?隴闚"/>
      <family val="2"/>
    </font>
    <font>
      <sz val="10"/>
      <name val="Times New Roman"/>
      <family val="1"/>
    </font>
    <font>
      <sz val="14"/>
      <name val="宋体"/>
      <family val="3"/>
      <charset val="134"/>
    </font>
    <font>
      <sz val="16"/>
      <name val="Times New Roman"/>
      <family val="1"/>
    </font>
    <font>
      <sz val="12"/>
      <name val="Times New Roman"/>
      <family val="1"/>
    </font>
    <font>
      <sz val="8"/>
      <color indexed="10"/>
      <name val="宋体"/>
      <family val="3"/>
      <charset val="134"/>
    </font>
    <font>
      <sz val="10"/>
      <name val="Arial"/>
      <family val="2"/>
    </font>
    <font>
      <sz val="8"/>
      <color indexed="12"/>
      <name val="Arial"/>
      <family val="2"/>
    </font>
    <font>
      <b/>
      <sz val="10"/>
      <name val="宋体"/>
      <family val="3"/>
      <charset val="134"/>
    </font>
    <font>
      <b/>
      <sz val="8"/>
      <color indexed="8"/>
      <name val="Arial"/>
      <family val="2"/>
    </font>
    <font>
      <b/>
      <sz val="8"/>
      <color indexed="8"/>
      <name val="Times New Roman"/>
      <family val="1"/>
    </font>
    <font>
      <b/>
      <sz val="8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2"/>
      <name val="宋体"/>
      <family val="3"/>
      <charset val="134"/>
    </font>
    <font>
      <sz val="8"/>
      <color indexed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12"/>
      <name val="宋体"/>
      <family val="3"/>
      <charset val="134"/>
    </font>
    <font>
      <sz val="8"/>
      <color indexed="8"/>
      <name val="Arial"/>
      <family val="2"/>
    </font>
    <font>
      <sz val="12"/>
      <name val="宋体"/>
      <family val="3"/>
      <charset val="134"/>
    </font>
    <font>
      <sz val="10"/>
      <color indexed="81"/>
      <name val="宋体"/>
      <family val="3"/>
      <charset val="134"/>
    </font>
    <font>
      <sz val="8"/>
      <name val="宋体"/>
      <family val="3"/>
      <charset val="134"/>
    </font>
    <font>
      <sz val="8"/>
      <color indexed="8"/>
      <name val="宋体"/>
      <family val="3"/>
      <charset val="134"/>
    </font>
    <font>
      <b/>
      <u/>
      <sz val="11.5"/>
      <color indexed="12"/>
      <name val="宋体"/>
      <family val="3"/>
      <charset val="134"/>
    </font>
    <font>
      <sz val="8"/>
      <color indexed="14"/>
      <name val="Arial"/>
      <family val="2"/>
    </font>
    <font>
      <b/>
      <sz val="9"/>
      <color indexed="81"/>
      <name val="Tahoma"/>
      <family val="2"/>
    </font>
    <font>
      <sz val="13"/>
      <name val="Calibri"/>
      <family val="2"/>
    </font>
    <font>
      <sz val="13"/>
      <color indexed="12"/>
      <name val="Calibri"/>
      <family val="2"/>
    </font>
    <font>
      <sz val="13"/>
      <name val="宋体"/>
      <family val="3"/>
      <charset val="134"/>
    </font>
    <font>
      <sz val="13"/>
      <color indexed="8"/>
      <name val="Calibri"/>
      <family val="2"/>
    </font>
    <font>
      <sz val="13"/>
      <color indexed="8"/>
      <name val="宋体"/>
      <family val="3"/>
      <charset val="134"/>
    </font>
    <font>
      <b/>
      <u/>
      <sz val="18"/>
      <color indexed="8"/>
      <name val="Calibri"/>
      <family val="2"/>
    </font>
    <font>
      <b/>
      <u/>
      <sz val="13"/>
      <color indexed="8"/>
      <name val="Calibri"/>
      <family val="2"/>
    </font>
    <font>
      <b/>
      <sz val="13"/>
      <color indexed="8"/>
      <name val="Calibri"/>
      <family val="2"/>
    </font>
    <font>
      <b/>
      <sz val="13"/>
      <name val="Calibri"/>
      <family val="2"/>
    </font>
    <font>
      <strike/>
      <sz val="8"/>
      <name val="Arial"/>
      <family val="2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3"/>
      <color indexed="12"/>
      <name val="宋体"/>
      <family val="3"/>
      <charset val="134"/>
    </font>
    <font>
      <sz val="8"/>
      <name val="Arial Unicode MS"/>
      <family val="2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8"/>
      <color theme="1"/>
      <name val="Arial"/>
      <family val="2"/>
    </font>
    <font>
      <sz val="8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8"/>
      <color rgb="FF0000FF"/>
      <name val="Arial"/>
      <family val="2"/>
    </font>
    <font>
      <b/>
      <sz val="8"/>
      <color theme="1"/>
      <name val="Arial"/>
      <family val="2"/>
    </font>
    <font>
      <b/>
      <sz val="8"/>
      <color theme="1"/>
      <name val="宋体"/>
      <family val="3"/>
      <charset val="134"/>
    </font>
    <font>
      <strike/>
      <sz val="8"/>
      <color theme="1"/>
      <name val="Arial"/>
      <family val="2"/>
    </font>
    <font>
      <sz val="8"/>
      <color rgb="FFFF0000"/>
      <name val="Arial"/>
      <family val="2"/>
    </font>
    <font>
      <sz val="8"/>
      <color rgb="FFFF0066"/>
      <name val="Arial"/>
      <family val="2"/>
    </font>
    <font>
      <sz val="13"/>
      <color rgb="FF0000FF"/>
      <name val="Calibri"/>
      <family val="2"/>
    </font>
    <font>
      <sz val="13"/>
      <color rgb="FF0000FF"/>
      <name val="宋体"/>
      <family val="3"/>
      <charset val="134"/>
    </font>
    <font>
      <sz val="10"/>
      <color rgb="FF0000FF"/>
      <name val="宋体"/>
      <family val="3"/>
      <charset val="134"/>
    </font>
    <font>
      <sz val="12"/>
      <color rgb="FF0000FF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0000FF"/>
      <name val="Calibri"/>
      <family val="2"/>
    </font>
    <font>
      <sz val="13"/>
      <color theme="1"/>
      <name val="Calibri"/>
      <family val="2"/>
    </font>
    <font>
      <sz val="13"/>
      <color theme="1"/>
      <name val="宋体"/>
      <family val="3"/>
      <charset val="134"/>
    </font>
    <font>
      <b/>
      <sz val="13"/>
      <color theme="1"/>
      <name val="Calibri"/>
      <family val="2"/>
    </font>
    <font>
      <sz val="12"/>
      <color theme="1"/>
      <name val="Times New Roman"/>
      <family val="1"/>
    </font>
    <font>
      <sz val="12"/>
      <color rgb="FFFF0000"/>
      <name val="宋体"/>
      <family val="3"/>
      <charset val="134"/>
    </font>
    <font>
      <sz val="13"/>
      <color rgb="FFFF000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8">
    <xf numFmtId="0" fontId="0" fillId="0" borderId="0"/>
    <xf numFmtId="9" fontId="2" fillId="0" borderId="0" applyFont="0" applyFill="0" applyBorder="0" applyAlignment="0" applyProtection="0"/>
    <xf numFmtId="0" fontId="4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3" fillId="0" borderId="108" applyNumberFormat="0" applyFill="0" applyAlignment="0" applyProtection="0"/>
    <xf numFmtId="0" fontId="84" fillId="0" borderId="109" applyNumberFormat="0" applyFill="0" applyAlignment="0" applyProtection="0"/>
    <xf numFmtId="0" fontId="85" fillId="0" borderId="110" applyNumberFormat="0" applyFill="0" applyAlignment="0" applyProtection="0"/>
    <xf numFmtId="0" fontId="85" fillId="0" borderId="0" applyNumberFormat="0" applyFill="0" applyBorder="0" applyAlignment="0" applyProtection="0"/>
    <xf numFmtId="0" fontId="86" fillId="14" borderId="0" applyNumberFormat="0" applyBorder="0" applyAlignment="0" applyProtection="0"/>
    <xf numFmtId="0" fontId="87" fillId="15" borderId="0" applyNumberFormat="0" applyBorder="0" applyAlignment="0" applyProtection="0"/>
    <xf numFmtId="0" fontId="88" fillId="16" borderId="0" applyNumberFormat="0" applyBorder="0" applyAlignment="0" applyProtection="0"/>
    <xf numFmtId="0" fontId="89" fillId="17" borderId="111" applyNumberFormat="0" applyAlignment="0" applyProtection="0"/>
    <xf numFmtId="0" fontId="90" fillId="18" borderId="112" applyNumberFormat="0" applyAlignment="0" applyProtection="0"/>
    <xf numFmtId="0" fontId="91" fillId="18" borderId="111" applyNumberFormat="0" applyAlignment="0" applyProtection="0"/>
    <xf numFmtId="0" fontId="92" fillId="0" borderId="113" applyNumberFormat="0" applyFill="0" applyAlignment="0" applyProtection="0"/>
    <xf numFmtId="0" fontId="93" fillId="19" borderId="114" applyNumberFormat="0" applyAlignment="0" applyProtection="0"/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116" applyNumberFormat="0" applyFill="0" applyAlignment="0" applyProtection="0"/>
    <xf numFmtId="0" fontId="9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97" fillId="24" borderId="0" applyNumberFormat="0" applyBorder="0" applyAlignment="0" applyProtection="0"/>
    <xf numFmtId="0" fontId="9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97" fillId="28" borderId="0" applyNumberFormat="0" applyBorder="0" applyAlignment="0" applyProtection="0"/>
    <xf numFmtId="0" fontId="9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97" fillId="32" borderId="0" applyNumberFormat="0" applyBorder="0" applyAlignment="0" applyProtection="0"/>
    <xf numFmtId="0" fontId="9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97" fillId="36" borderId="0" applyNumberFormat="0" applyBorder="0" applyAlignment="0" applyProtection="0"/>
    <xf numFmtId="0" fontId="97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97" fillId="40" borderId="0" applyNumberFormat="0" applyBorder="0" applyAlignment="0" applyProtection="0"/>
    <xf numFmtId="0" fontId="97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97" fillId="44" borderId="0" applyNumberFormat="0" applyBorder="0" applyAlignment="0" applyProtection="0"/>
    <xf numFmtId="0" fontId="1" fillId="20" borderId="115" applyNumberFormat="0" applyFont="0" applyAlignment="0" applyProtection="0"/>
    <xf numFmtId="0" fontId="1" fillId="20" borderId="115" applyNumberFormat="0" applyFont="0" applyAlignment="0" applyProtection="0"/>
    <xf numFmtId="0" fontId="1" fillId="20" borderId="115" applyNumberFormat="0" applyFont="0" applyAlignment="0" applyProtection="0"/>
    <xf numFmtId="0" fontId="1" fillId="20" borderId="115" applyNumberFormat="0" applyFont="0" applyAlignment="0" applyProtection="0"/>
    <xf numFmtId="0" fontId="1" fillId="20" borderId="115" applyNumberFormat="0" applyFont="0" applyAlignment="0" applyProtection="0"/>
    <xf numFmtId="0" fontId="1" fillId="20" borderId="115" applyNumberFormat="0" applyFont="0" applyAlignment="0" applyProtection="0"/>
    <xf numFmtId="0" fontId="1" fillId="20" borderId="115" applyNumberFormat="0" applyFont="0" applyAlignment="0" applyProtection="0"/>
    <xf numFmtId="0" fontId="1" fillId="20" borderId="115" applyNumberFormat="0" applyFont="0" applyAlignment="0" applyProtection="0"/>
    <xf numFmtId="0" fontId="1" fillId="20" borderId="115" applyNumberFormat="0" applyFont="0" applyAlignment="0" applyProtection="0"/>
  </cellStyleXfs>
  <cellXfs count="1387">
    <xf numFmtId="0" fontId="0" fillId="0" borderId="0" xfId="0"/>
    <xf numFmtId="0" fontId="10" fillId="0" borderId="0" xfId="5" applyFont="1">
      <alignment vertical="center"/>
    </xf>
    <xf numFmtId="0" fontId="11" fillId="0" borderId="0" xfId="5" applyFont="1">
      <alignment vertical="center"/>
    </xf>
    <xf numFmtId="0" fontId="12" fillId="0" borderId="0" xfId="5" applyFont="1">
      <alignment vertical="center"/>
    </xf>
    <xf numFmtId="0" fontId="11" fillId="0" borderId="0" xfId="5" applyFont="1" applyAlignment="1">
      <alignment horizontal="center" vertical="center"/>
    </xf>
    <xf numFmtId="187" fontId="11" fillId="0" borderId="0" xfId="5" applyNumberFormat="1" applyFont="1" applyAlignment="1">
      <alignment horizontal="left" vertical="center"/>
    </xf>
    <xf numFmtId="0" fontId="13" fillId="0" borderId="0" xfId="5" applyFont="1">
      <alignment vertical="center"/>
    </xf>
    <xf numFmtId="187" fontId="13" fillId="0" borderId="0" xfId="5" applyNumberFormat="1" applyFont="1" applyAlignment="1">
      <alignment horizontal="left" vertical="center"/>
    </xf>
    <xf numFmtId="0" fontId="11" fillId="0" borderId="0" xfId="5" applyFont="1" applyBorder="1">
      <alignment vertical="center"/>
    </xf>
    <xf numFmtId="0" fontId="14" fillId="0" borderId="0" xfId="0" applyFont="1" applyFill="1" applyAlignment="1">
      <alignment horizontal="right"/>
    </xf>
    <xf numFmtId="191" fontId="14" fillId="0" borderId="0" xfId="0" applyNumberFormat="1" applyFont="1" applyFill="1"/>
    <xf numFmtId="0" fontId="15" fillId="2" borderId="1" xfId="5" applyFont="1" applyFill="1" applyBorder="1" applyAlignment="1">
      <alignment horizontal="center"/>
    </xf>
    <xf numFmtId="0" fontId="15" fillId="2" borderId="2" xfId="5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6" fillId="3" borderId="2" xfId="5" applyFont="1" applyFill="1" applyBorder="1" applyAlignment="1">
      <alignment horizontal="center"/>
    </xf>
    <xf numFmtId="0" fontId="15" fillId="2" borderId="3" xfId="5" applyFont="1" applyFill="1" applyBorder="1" applyAlignment="1">
      <alignment horizontal="center"/>
    </xf>
    <xf numFmtId="0" fontId="17" fillId="2" borderId="4" xfId="5" applyFont="1" applyFill="1" applyBorder="1" applyAlignment="1">
      <alignment horizontal="center"/>
    </xf>
    <xf numFmtId="0" fontId="17" fillId="2" borderId="5" xfId="5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20" fillId="3" borderId="5" xfId="5" applyFont="1" applyFill="1" applyBorder="1" applyAlignment="1">
      <alignment horizontal="center" wrapText="1"/>
    </xf>
    <xf numFmtId="0" fontId="17" fillId="2" borderId="5" xfId="5" applyFont="1" applyFill="1" applyBorder="1" applyAlignment="1">
      <alignment horizontal="center" wrapText="1"/>
    </xf>
    <xf numFmtId="0" fontId="17" fillId="2" borderId="6" xfId="5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center" vertical="center" wrapText="1"/>
    </xf>
    <xf numFmtId="187" fontId="11" fillId="0" borderId="5" xfId="0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center" vertical="center" wrapText="1"/>
    </xf>
    <xf numFmtId="187" fontId="11" fillId="0" borderId="8" xfId="0" applyNumberFormat="1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/>
    </xf>
    <xf numFmtId="187" fontId="22" fillId="0" borderId="8" xfId="0" applyNumberFormat="1" applyFont="1" applyFill="1" applyBorder="1" applyAlignment="1">
      <alignment horizontal="center" vertical="center" wrapText="1"/>
    </xf>
    <xf numFmtId="187" fontId="22" fillId="0" borderId="5" xfId="0" applyNumberFormat="1" applyFont="1" applyFill="1" applyBorder="1" applyAlignment="1">
      <alignment horizontal="center" vertical="center" wrapText="1"/>
    </xf>
    <xf numFmtId="0" fontId="10" fillId="0" borderId="0" xfId="4" applyFont="1" applyFill="1"/>
    <xf numFmtId="0" fontId="11" fillId="0" borderId="0" xfId="6" applyFont="1">
      <alignment vertical="center"/>
    </xf>
    <xf numFmtId="0" fontId="3" fillId="0" borderId="0" xfId="4" applyFont="1" applyFill="1" applyAlignment="1">
      <alignment horizontal="center"/>
    </xf>
    <xf numFmtId="9" fontId="11" fillId="0" borderId="0" xfId="6" applyNumberFormat="1" applyFont="1" applyAlignment="1">
      <alignment horizontal="center" vertical="center"/>
    </xf>
    <xf numFmtId="0" fontId="15" fillId="0" borderId="0" xfId="6" applyFont="1" applyFill="1" applyAlignment="1">
      <alignment horizontal="center" vertical="center"/>
    </xf>
    <xf numFmtId="0" fontId="14" fillId="0" borderId="0" xfId="4" applyFont="1" applyFill="1" applyAlignment="1">
      <alignment horizontal="right"/>
    </xf>
    <xf numFmtId="191" fontId="14" fillId="0" borderId="0" xfId="4" applyNumberFormat="1" applyFont="1" applyFill="1"/>
    <xf numFmtId="0" fontId="15" fillId="2" borderId="1" xfId="4" applyFont="1" applyFill="1" applyBorder="1" applyAlignment="1">
      <alignment horizontal="center"/>
    </xf>
    <xf numFmtId="0" fontId="15" fillId="2" borderId="1" xfId="6" applyFont="1" applyFill="1" applyBorder="1">
      <alignment vertical="center"/>
    </xf>
    <xf numFmtId="0" fontId="15" fillId="2" borderId="2" xfId="6" applyFont="1" applyFill="1" applyBorder="1">
      <alignment vertical="center"/>
    </xf>
    <xf numFmtId="0" fontId="15" fillId="2" borderId="2" xfId="6" applyFont="1" applyFill="1" applyBorder="1" applyAlignment="1">
      <alignment horizontal="center"/>
    </xf>
    <xf numFmtId="0" fontId="15" fillId="3" borderId="2" xfId="4" applyFont="1" applyFill="1" applyBorder="1" applyAlignment="1">
      <alignment horizontal="center"/>
    </xf>
    <xf numFmtId="0" fontId="15" fillId="3" borderId="2" xfId="6" applyFont="1" applyFill="1" applyBorder="1" applyAlignment="1">
      <alignment horizontal="center" vertical="center"/>
    </xf>
    <xf numFmtId="0" fontId="15" fillId="2" borderId="3" xfId="6" applyFont="1" applyFill="1" applyBorder="1" applyAlignment="1">
      <alignment horizontal="center"/>
    </xf>
    <xf numFmtId="0" fontId="15" fillId="0" borderId="0" xfId="6" applyFont="1">
      <alignment vertical="center"/>
    </xf>
    <xf numFmtId="0" fontId="17" fillId="2" borderId="4" xfId="4" applyFont="1" applyFill="1" applyBorder="1" applyAlignment="1">
      <alignment horizontal="center"/>
    </xf>
    <xf numFmtId="0" fontId="17" fillId="2" borderId="10" xfId="6" applyFont="1" applyFill="1" applyBorder="1">
      <alignment vertical="center"/>
    </xf>
    <xf numFmtId="0" fontId="17" fillId="2" borderId="11" xfId="6" applyFont="1" applyFill="1" applyBorder="1">
      <alignment vertical="center"/>
    </xf>
    <xf numFmtId="0" fontId="17" fillId="2" borderId="11" xfId="6" applyFont="1" applyFill="1" applyBorder="1" applyAlignment="1">
      <alignment horizontal="center"/>
    </xf>
    <xf numFmtId="0" fontId="17" fillId="3" borderId="5" xfId="4" applyFont="1" applyFill="1" applyBorder="1" applyAlignment="1">
      <alignment horizontal="center"/>
    </xf>
    <xf numFmtId="0" fontId="17" fillId="3" borderId="12" xfId="6" applyFont="1" applyFill="1" applyBorder="1" applyAlignment="1">
      <alignment horizontal="center" vertical="center"/>
    </xf>
    <xf numFmtId="0" fontId="17" fillId="2" borderId="13" xfId="6" applyFont="1" applyFill="1" applyBorder="1" applyAlignment="1">
      <alignment horizontal="center"/>
    </xf>
    <xf numFmtId="0" fontId="11" fillId="0" borderId="5" xfId="6" applyFont="1" applyBorder="1">
      <alignment vertical="center"/>
    </xf>
    <xf numFmtId="187" fontId="11" fillId="0" borderId="5" xfId="4" applyNumberFormat="1" applyFont="1" applyFill="1" applyBorder="1" applyAlignment="1">
      <alignment horizontal="center" vertical="center" wrapText="1"/>
    </xf>
    <xf numFmtId="180" fontId="11" fillId="0" borderId="15" xfId="6" applyNumberFormat="1" applyFont="1" applyBorder="1">
      <alignment vertical="center"/>
    </xf>
    <xf numFmtId="10" fontId="11" fillId="0" borderId="5" xfId="6" applyNumberFormat="1" applyFont="1" applyFill="1" applyBorder="1">
      <alignment vertical="center"/>
    </xf>
    <xf numFmtId="180" fontId="11" fillId="0" borderId="6" xfId="6" applyNumberFormat="1" applyFont="1" applyBorder="1">
      <alignment vertical="center"/>
    </xf>
    <xf numFmtId="0" fontId="11" fillId="0" borderId="12" xfId="6" applyFont="1" applyBorder="1">
      <alignment vertical="center"/>
    </xf>
    <xf numFmtId="180" fontId="11" fillId="0" borderId="16" xfId="6" applyNumberFormat="1" applyFont="1" applyBorder="1">
      <alignment vertical="center"/>
    </xf>
    <xf numFmtId="187" fontId="11" fillId="0" borderId="8" xfId="4" applyNumberFormat="1" applyFont="1" applyFill="1" applyBorder="1" applyAlignment="1">
      <alignment horizontal="center" vertical="center" wrapText="1"/>
    </xf>
    <xf numFmtId="0" fontId="23" fillId="0" borderId="0" xfId="4" applyFont="1" applyFill="1"/>
    <xf numFmtId="0" fontId="3" fillId="0" borderId="0" xfId="4" applyFont="1" applyFill="1"/>
    <xf numFmtId="0" fontId="2" fillId="0" borderId="0" xfId="4" applyFont="1" applyFill="1"/>
    <xf numFmtId="0" fontId="15" fillId="2" borderId="2" xfId="4" applyFont="1" applyFill="1" applyBorder="1" applyAlignment="1">
      <alignment horizontal="center"/>
    </xf>
    <xf numFmtId="0" fontId="15" fillId="2" borderId="3" xfId="4" applyFont="1" applyFill="1" applyBorder="1" applyAlignment="1">
      <alignment horizontal="center"/>
    </xf>
    <xf numFmtId="0" fontId="17" fillId="2" borderId="5" xfId="4" applyFont="1" applyFill="1" applyBorder="1" applyAlignment="1">
      <alignment horizontal="center"/>
    </xf>
    <xf numFmtId="0" fontId="17" fillId="2" borderId="6" xfId="4" applyFont="1" applyFill="1" applyBorder="1" applyAlignment="1">
      <alignment horizontal="center"/>
    </xf>
    <xf numFmtId="0" fontId="11" fillId="0" borderId="4" xfId="4" applyFont="1" applyFill="1" applyBorder="1" applyAlignment="1">
      <alignment horizontal="center" vertical="center" wrapText="1"/>
    </xf>
    <xf numFmtId="0" fontId="11" fillId="0" borderId="15" xfId="4" applyFont="1" applyFill="1" applyBorder="1" applyAlignment="1">
      <alignment horizontal="left" vertical="center" wrapText="1"/>
    </xf>
    <xf numFmtId="0" fontId="11" fillId="0" borderId="5" xfId="4" applyFont="1" applyFill="1" applyBorder="1" applyAlignment="1">
      <alignment horizontal="left" vertical="center" wrapText="1"/>
    </xf>
    <xf numFmtId="0" fontId="11" fillId="0" borderId="5" xfId="4" applyFont="1" applyFill="1" applyBorder="1" applyAlignment="1">
      <alignment horizontal="center" vertical="center" wrapText="1"/>
    </xf>
    <xf numFmtId="179" fontId="11" fillId="0" borderId="5" xfId="4" applyNumberFormat="1" applyFont="1" applyFill="1" applyBorder="1" applyAlignment="1">
      <alignment horizontal="center" vertical="center" wrapText="1"/>
    </xf>
    <xf numFmtId="179" fontId="11" fillId="0" borderId="5" xfId="4" applyNumberFormat="1" applyFont="1" applyFill="1" applyBorder="1" applyAlignment="1">
      <alignment horizontal="center" vertical="center"/>
    </xf>
    <xf numFmtId="10" fontId="11" fillId="0" borderId="5" xfId="4" applyNumberFormat="1" applyFont="1" applyFill="1" applyBorder="1" applyAlignment="1">
      <alignment horizontal="center" vertical="center"/>
    </xf>
    <xf numFmtId="184" fontId="11" fillId="0" borderId="5" xfId="4" applyNumberFormat="1" applyFont="1" applyFill="1" applyBorder="1" applyAlignment="1">
      <alignment horizontal="center" vertical="center"/>
    </xf>
    <xf numFmtId="184" fontId="11" fillId="0" borderId="6" xfId="4" applyNumberFormat="1" applyFont="1" applyFill="1" applyBorder="1" applyAlignment="1">
      <alignment horizontal="center" vertical="center"/>
    </xf>
    <xf numFmtId="0" fontId="14" fillId="0" borderId="0" xfId="4" applyFont="1" applyFill="1" applyAlignment="1">
      <alignment horizontal="center" vertical="center"/>
    </xf>
    <xf numFmtId="185" fontId="11" fillId="0" borderId="5" xfId="4" applyNumberFormat="1" applyFont="1" applyFill="1" applyBorder="1" applyAlignment="1">
      <alignment horizontal="center" vertical="center" wrapText="1"/>
    </xf>
    <xf numFmtId="184" fontId="22" fillId="0" borderId="6" xfId="4" applyNumberFormat="1" applyFont="1" applyFill="1" applyBorder="1" applyAlignment="1">
      <alignment horizontal="center" vertical="center"/>
    </xf>
    <xf numFmtId="0" fontId="24" fillId="0" borderId="0" xfId="4" applyFont="1" applyFill="1" applyBorder="1" applyAlignment="1" applyProtection="1">
      <alignment horizontal="center"/>
      <protection locked="0"/>
    </xf>
    <xf numFmtId="179" fontId="25" fillId="0" borderId="0" xfId="4" applyNumberFormat="1" applyFont="1" applyFill="1" applyBorder="1" applyAlignment="1">
      <alignment horizontal="center" vertical="center"/>
    </xf>
    <xf numFmtId="0" fontId="14" fillId="0" borderId="0" xfId="4" applyFont="1" applyFill="1" applyBorder="1" applyAlignment="1">
      <alignment horizontal="center" vertical="center"/>
    </xf>
    <xf numFmtId="0" fontId="11" fillId="0" borderId="7" xfId="4" applyFont="1" applyFill="1" applyBorder="1" applyAlignment="1">
      <alignment horizontal="center" vertical="center" wrapText="1"/>
    </xf>
    <xf numFmtId="0" fontId="11" fillId="0" borderId="17" xfId="4" applyFont="1" applyFill="1" applyBorder="1" applyAlignment="1">
      <alignment horizontal="left" vertical="center" wrapText="1"/>
    </xf>
    <xf numFmtId="0" fontId="11" fillId="0" borderId="8" xfId="4" applyFont="1" applyFill="1" applyBorder="1" applyAlignment="1">
      <alignment horizontal="left" vertical="center" wrapText="1"/>
    </xf>
    <xf numFmtId="0" fontId="11" fillId="0" borderId="8" xfId="4" applyFont="1" applyFill="1" applyBorder="1" applyAlignment="1">
      <alignment horizontal="center" vertical="center" wrapText="1"/>
    </xf>
    <xf numFmtId="179" fontId="11" fillId="0" borderId="8" xfId="4" applyNumberFormat="1" applyFont="1" applyFill="1" applyBorder="1" applyAlignment="1">
      <alignment horizontal="center" vertical="center" wrapText="1"/>
    </xf>
    <xf numFmtId="179" fontId="11" fillId="0" borderId="8" xfId="4" applyNumberFormat="1" applyFont="1" applyFill="1" applyBorder="1" applyAlignment="1">
      <alignment horizontal="center" vertical="center"/>
    </xf>
    <xf numFmtId="10" fontId="11" fillId="0" borderId="8" xfId="4" applyNumberFormat="1" applyFont="1" applyFill="1" applyBorder="1" applyAlignment="1">
      <alignment horizontal="center" vertical="center"/>
    </xf>
    <xf numFmtId="184" fontId="11" fillId="0" borderId="8" xfId="4" applyNumberFormat="1" applyFont="1" applyFill="1" applyBorder="1" applyAlignment="1">
      <alignment horizontal="center" vertical="center"/>
    </xf>
    <xf numFmtId="184" fontId="11" fillId="0" borderId="9" xfId="4" applyNumberFormat="1" applyFont="1" applyFill="1" applyBorder="1" applyAlignment="1">
      <alignment horizontal="center" vertical="center"/>
    </xf>
    <xf numFmtId="0" fontId="3" fillId="0" borderId="0" xfId="4" applyFont="1" applyFill="1" applyBorder="1"/>
    <xf numFmtId="0" fontId="3" fillId="0" borderId="0" xfId="4" applyFont="1" applyFill="1" applyBorder="1" applyAlignment="1">
      <alignment horizontal="center"/>
    </xf>
    <xf numFmtId="0" fontId="2" fillId="0" borderId="0" xfId="4" applyFont="1" applyFill="1" applyBorder="1"/>
    <xf numFmtId="0" fontId="28" fillId="0" borderId="0" xfId="4" applyFont="1" applyFill="1" applyBorder="1" applyAlignment="1">
      <alignment horizontal="center" vertical="center"/>
    </xf>
    <xf numFmtId="0" fontId="3" fillId="0" borderId="0" xfId="4" applyFont="1" applyFill="1" applyAlignment="1"/>
    <xf numFmtId="13" fontId="32" fillId="0" borderId="0" xfId="4" applyNumberFormat="1" applyFont="1" applyFill="1"/>
    <xf numFmtId="0" fontId="3" fillId="0" borderId="18" xfId="4" applyFont="1" applyFill="1" applyBorder="1" applyAlignment="1"/>
    <xf numFmtId="192" fontId="32" fillId="0" borderId="0" xfId="4" applyNumberFormat="1" applyFont="1" applyFill="1"/>
    <xf numFmtId="0" fontId="33" fillId="2" borderId="2" xfId="4" applyFont="1" applyFill="1" applyBorder="1" applyAlignment="1">
      <alignment horizontal="center"/>
    </xf>
    <xf numFmtId="0" fontId="15" fillId="4" borderId="2" xfId="4" applyFont="1" applyFill="1" applyBorder="1" applyAlignment="1">
      <alignment horizontal="center"/>
    </xf>
    <xf numFmtId="0" fontId="35" fillId="2" borderId="5" xfId="4" applyFont="1" applyFill="1" applyBorder="1" applyAlignment="1">
      <alignment horizontal="center"/>
    </xf>
    <xf numFmtId="0" fontId="17" fillId="4" borderId="5" xfId="4" applyFont="1" applyFill="1" applyBorder="1" applyAlignment="1">
      <alignment horizontal="center"/>
    </xf>
    <xf numFmtId="0" fontId="21" fillId="0" borderId="8" xfId="4" applyFont="1" applyFill="1" applyBorder="1" applyAlignment="1">
      <alignment horizontal="center" vertical="center" wrapText="1"/>
    </xf>
    <xf numFmtId="185" fontId="11" fillId="0" borderId="8" xfId="4" applyNumberFormat="1" applyFont="1" applyFill="1" applyBorder="1" applyAlignment="1">
      <alignment horizontal="center" vertical="center" wrapText="1"/>
    </xf>
    <xf numFmtId="10" fontId="21" fillId="0" borderId="8" xfId="4" applyNumberFormat="1" applyFont="1" applyFill="1" applyBorder="1" applyAlignment="1">
      <alignment horizontal="center" vertical="center"/>
    </xf>
    <xf numFmtId="184" fontId="22" fillId="0" borderId="9" xfId="4" applyNumberFormat="1" applyFont="1" applyFill="1" applyBorder="1" applyAlignment="1">
      <alignment horizontal="center" vertical="center"/>
    </xf>
    <xf numFmtId="0" fontId="26" fillId="0" borderId="0" xfId="4" applyFont="1" applyFill="1" applyBorder="1" applyAlignment="1">
      <alignment vertical="center" wrapText="1"/>
    </xf>
    <xf numFmtId="0" fontId="27" fillId="0" borderId="0" xfId="4" applyFont="1" applyFill="1" applyBorder="1"/>
    <xf numFmtId="0" fontId="27" fillId="0" borderId="0" xfId="4" applyFont="1" applyFill="1" applyBorder="1" applyAlignment="1">
      <alignment horizontal="center"/>
    </xf>
    <xf numFmtId="0" fontId="2" fillId="0" borderId="18" xfId="4" applyFont="1" applyFill="1" applyBorder="1"/>
    <xf numFmtId="0" fontId="15" fillId="3" borderId="14" xfId="4" applyFont="1" applyFill="1" applyBorder="1" applyAlignment="1">
      <alignment horizontal="center"/>
    </xf>
    <xf numFmtId="0" fontId="15" fillId="2" borderId="2" xfId="6" applyFont="1" applyFill="1" applyBorder="1" applyAlignment="1">
      <alignment horizontal="center" vertical="center"/>
    </xf>
    <xf numFmtId="0" fontId="16" fillId="3" borderId="14" xfId="5" applyFont="1" applyFill="1" applyBorder="1" applyAlignment="1">
      <alignment horizontal="center"/>
    </xf>
    <xf numFmtId="0" fontId="17" fillId="2" borderId="11" xfId="6" applyFont="1" applyFill="1" applyBorder="1" applyAlignment="1">
      <alignment horizontal="center" vertical="center"/>
    </xf>
    <xf numFmtId="0" fontId="20" fillId="3" borderId="5" xfId="4" applyFont="1" applyFill="1" applyBorder="1" applyAlignment="1">
      <alignment horizontal="center"/>
    </xf>
    <xf numFmtId="185" fontId="11" fillId="0" borderId="5" xfId="4" applyNumberFormat="1" applyFont="1" applyFill="1" applyBorder="1" applyAlignment="1">
      <alignment horizontal="center"/>
    </xf>
    <xf numFmtId="187" fontId="36" fillId="0" borderId="5" xfId="5" applyNumberFormat="1" applyFont="1" applyBorder="1" applyAlignment="1">
      <alignment horizontal="center" vertical="center"/>
    </xf>
    <xf numFmtId="185" fontId="11" fillId="0" borderId="5" xfId="4" applyNumberFormat="1" applyFont="1" applyFill="1" applyBorder="1" applyAlignment="1">
      <alignment horizontal="center" vertical="center"/>
    </xf>
    <xf numFmtId="9" fontId="21" fillId="0" borderId="5" xfId="4" applyNumberFormat="1" applyFont="1" applyFill="1" applyBorder="1" applyAlignment="1">
      <alignment horizontal="center" vertical="center"/>
    </xf>
    <xf numFmtId="179" fontId="11" fillId="0" borderId="8" xfId="4" applyNumberFormat="1" applyFont="1" applyFill="1" applyBorder="1" applyAlignment="1">
      <alignment horizontal="center"/>
    </xf>
    <xf numFmtId="0" fontId="16" fillId="3" borderId="2" xfId="4" applyFont="1" applyFill="1" applyBorder="1" applyAlignment="1">
      <alignment horizontal="center"/>
    </xf>
    <xf numFmtId="0" fontId="11" fillId="0" borderId="5" xfId="4" applyFont="1" applyFill="1" applyBorder="1" applyAlignment="1">
      <alignment horizontal="right" vertical="center" wrapText="1"/>
    </xf>
    <xf numFmtId="0" fontId="11" fillId="0" borderId="19" xfId="4" applyFont="1" applyFill="1" applyBorder="1" applyAlignment="1">
      <alignment horizontal="left" vertical="center" wrapText="1"/>
    </xf>
    <xf numFmtId="0" fontId="11" fillId="0" borderId="14" xfId="4" applyFont="1" applyFill="1" applyBorder="1" applyAlignment="1">
      <alignment horizontal="left" vertical="center" wrapText="1"/>
    </xf>
    <xf numFmtId="0" fontId="11" fillId="0" borderId="14" xfId="4" applyFont="1" applyFill="1" applyBorder="1" applyAlignment="1">
      <alignment horizontal="center" vertical="center" wrapText="1"/>
    </xf>
    <xf numFmtId="187" fontId="11" fillId="0" borderId="14" xfId="4" applyNumberFormat="1" applyFont="1" applyFill="1" applyBorder="1" applyAlignment="1">
      <alignment horizontal="center" vertical="center" wrapText="1"/>
    </xf>
    <xf numFmtId="184" fontId="11" fillId="0" borderId="14" xfId="4" applyNumberFormat="1" applyFont="1" applyFill="1" applyBorder="1" applyAlignment="1">
      <alignment horizontal="center" vertical="center"/>
    </xf>
    <xf numFmtId="0" fontId="11" fillId="0" borderId="0" xfId="6" applyFont="1" applyFill="1">
      <alignment vertical="center"/>
    </xf>
    <xf numFmtId="0" fontId="11" fillId="0" borderId="22" xfId="0" applyFont="1" applyFill="1" applyBorder="1" applyAlignment="1">
      <alignment horizontal="left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/>
    </xf>
    <xf numFmtId="182" fontId="11" fillId="0" borderId="8" xfId="0" applyNumberFormat="1" applyFont="1" applyFill="1" applyBorder="1" applyAlignment="1">
      <alignment horizontal="center" vertical="center"/>
    </xf>
    <xf numFmtId="193" fontId="11" fillId="0" borderId="8" xfId="0" applyNumberFormat="1" applyFont="1" applyFill="1" applyBorder="1" applyAlignment="1">
      <alignment horizontal="center" vertical="center" wrapText="1"/>
    </xf>
    <xf numFmtId="181" fontId="22" fillId="0" borderId="8" xfId="0" applyNumberFormat="1" applyFont="1" applyFill="1" applyBorder="1" applyAlignment="1">
      <alignment horizontal="center" vertical="center"/>
    </xf>
    <xf numFmtId="194" fontId="11" fillId="0" borderId="0" xfId="5" applyNumberFormat="1" applyFont="1">
      <alignment vertical="center"/>
    </xf>
    <xf numFmtId="182" fontId="11" fillId="0" borderId="5" xfId="0" applyNumberFormat="1" applyFont="1" applyFill="1" applyBorder="1" applyAlignment="1">
      <alignment horizontal="center" vertical="center"/>
    </xf>
    <xf numFmtId="181" fontId="22" fillId="0" borderId="5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177" fontId="11" fillId="0" borderId="5" xfId="7" applyNumberFormat="1" applyFont="1" applyFill="1" applyBorder="1" applyAlignment="1">
      <alignment horizontal="center" vertical="center" wrapText="1"/>
    </xf>
    <xf numFmtId="177" fontId="11" fillId="0" borderId="8" xfId="7" applyNumberFormat="1" applyFont="1" applyFill="1" applyBorder="1" applyAlignment="1">
      <alignment horizontal="center" vertical="center" wrapText="1"/>
    </xf>
    <xf numFmtId="187" fontId="22" fillId="0" borderId="22" xfId="0" applyNumberFormat="1" applyFont="1" applyFill="1" applyBorder="1" applyAlignment="1">
      <alignment horizontal="center" vertical="center" wrapText="1"/>
    </xf>
    <xf numFmtId="182" fontId="11" fillId="0" borderId="22" xfId="0" applyNumberFormat="1" applyFont="1" applyFill="1" applyBorder="1" applyAlignment="1">
      <alignment horizontal="center" vertical="center"/>
    </xf>
    <xf numFmtId="181" fontId="22" fillId="0" borderId="22" xfId="0" applyNumberFormat="1" applyFont="1" applyFill="1" applyBorder="1" applyAlignment="1">
      <alignment horizontal="center" vertical="center"/>
    </xf>
    <xf numFmtId="193" fontId="11" fillId="0" borderId="5" xfId="0" applyNumberFormat="1" applyFont="1" applyFill="1" applyBorder="1" applyAlignment="1">
      <alignment horizontal="center" vertical="center" wrapText="1"/>
    </xf>
    <xf numFmtId="0" fontId="11" fillId="0" borderId="12" xfId="4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187" fontId="11" fillId="0" borderId="12" xfId="4" applyNumberFormat="1" applyFont="1" applyFill="1" applyBorder="1" applyAlignment="1">
      <alignment horizontal="center" vertical="center" wrapText="1"/>
    </xf>
    <xf numFmtId="0" fontId="11" fillId="5" borderId="0" xfId="6" applyFont="1" applyFill="1">
      <alignment vertical="center"/>
    </xf>
    <xf numFmtId="0" fontId="11" fillId="5" borderId="5" xfId="4" applyFont="1" applyFill="1" applyBorder="1" applyAlignment="1">
      <alignment horizontal="left" vertical="center" wrapText="1"/>
    </xf>
    <xf numFmtId="0" fontId="11" fillId="5" borderId="5" xfId="4" applyFont="1" applyFill="1" applyBorder="1" applyAlignment="1">
      <alignment horizontal="right" vertical="center" wrapText="1"/>
    </xf>
    <xf numFmtId="0" fontId="11" fillId="5" borderId="5" xfId="4" applyFont="1" applyFill="1" applyBorder="1" applyAlignment="1">
      <alignment horizontal="center" vertical="center" wrapText="1"/>
    </xf>
    <xf numFmtId="10" fontId="11" fillId="5" borderId="5" xfId="4" applyNumberFormat="1" applyFont="1" applyFill="1" applyBorder="1" applyAlignment="1">
      <alignment horizontal="center" vertical="center"/>
    </xf>
    <xf numFmtId="184" fontId="11" fillId="5" borderId="5" xfId="4" applyNumberFormat="1" applyFont="1" applyFill="1" applyBorder="1" applyAlignment="1">
      <alignment horizontal="center" vertical="center"/>
    </xf>
    <xf numFmtId="0" fontId="14" fillId="5" borderId="0" xfId="4" applyFont="1" applyFill="1" applyAlignment="1">
      <alignment horizontal="center" vertical="center"/>
    </xf>
    <xf numFmtId="0" fontId="2" fillId="5" borderId="0" xfId="4" applyFont="1" applyFill="1"/>
    <xf numFmtId="0" fontId="11" fillId="0" borderId="4" xfId="4" applyFont="1" applyFill="1" applyBorder="1" applyAlignment="1">
      <alignment horizontal="left" vertical="center" wrapText="1"/>
    </xf>
    <xf numFmtId="0" fontId="11" fillId="5" borderId="4" xfId="4" applyFont="1" applyFill="1" applyBorder="1" applyAlignment="1">
      <alignment horizontal="left" vertical="center" wrapText="1"/>
    </xf>
    <xf numFmtId="0" fontId="11" fillId="0" borderId="7" xfId="4" applyFont="1" applyFill="1" applyBorder="1" applyAlignment="1">
      <alignment horizontal="left" vertical="center" wrapText="1"/>
    </xf>
    <xf numFmtId="0" fontId="11" fillId="0" borderId="8" xfId="4" applyFont="1" applyFill="1" applyBorder="1" applyAlignment="1">
      <alignment horizontal="right" vertical="center" wrapText="1"/>
    </xf>
    <xf numFmtId="0" fontId="37" fillId="0" borderId="0" xfId="4" applyFont="1" applyFill="1"/>
    <xf numFmtId="0" fontId="11" fillId="0" borderId="24" xfId="4" applyFont="1" applyFill="1" applyBorder="1" applyAlignment="1">
      <alignment horizontal="center" vertical="center" wrapText="1"/>
    </xf>
    <xf numFmtId="185" fontId="11" fillId="0" borderId="14" xfId="4" applyNumberFormat="1" applyFont="1" applyFill="1" applyBorder="1" applyAlignment="1">
      <alignment horizontal="center" vertical="center" wrapText="1"/>
    </xf>
    <xf numFmtId="179" fontId="11" fillId="0" borderId="14" xfId="4" applyNumberFormat="1" applyFont="1" applyFill="1" applyBorder="1" applyAlignment="1">
      <alignment horizontal="center" vertical="center" wrapText="1"/>
    </xf>
    <xf numFmtId="179" fontId="11" fillId="0" borderId="14" xfId="4" applyNumberFormat="1" applyFont="1" applyFill="1" applyBorder="1" applyAlignment="1">
      <alignment horizontal="center" vertical="center"/>
    </xf>
    <xf numFmtId="10" fontId="11" fillId="0" borderId="14" xfId="4" applyNumberFormat="1" applyFont="1" applyFill="1" applyBorder="1" applyAlignment="1">
      <alignment horizontal="center" vertical="center"/>
    </xf>
    <xf numFmtId="184" fontId="22" fillId="0" borderId="20" xfId="4" applyNumberFormat="1" applyFont="1" applyFill="1" applyBorder="1" applyAlignment="1">
      <alignment horizontal="center" vertical="center"/>
    </xf>
    <xf numFmtId="0" fontId="11" fillId="0" borderId="25" xfId="0" applyFont="1" applyBorder="1" applyAlignment="1">
      <alignment horizontal="left" vertical="center"/>
    </xf>
    <xf numFmtId="0" fontId="11" fillId="0" borderId="14" xfId="6" applyFont="1" applyBorder="1">
      <alignment vertical="center"/>
    </xf>
    <xf numFmtId="0" fontId="11" fillId="0" borderId="26" xfId="0" applyFont="1" applyBorder="1" applyAlignment="1">
      <alignment horizontal="left" vertical="center"/>
    </xf>
    <xf numFmtId="0" fontId="11" fillId="5" borderId="25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left" vertical="center" wrapText="1"/>
    </xf>
    <xf numFmtId="184" fontId="11" fillId="5" borderId="25" xfId="0" applyNumberFormat="1" applyFont="1" applyFill="1" applyBorder="1" applyAlignment="1">
      <alignment horizontal="center" vertical="center"/>
    </xf>
    <xf numFmtId="184" fontId="22" fillId="5" borderId="25" xfId="0" applyNumberFormat="1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1" fillId="0" borderId="25" xfId="4" applyFont="1" applyFill="1" applyBorder="1" applyAlignment="1">
      <alignment horizontal="center" vertical="center" wrapText="1"/>
    </xf>
    <xf numFmtId="179" fontId="11" fillId="0" borderId="25" xfId="4" applyNumberFormat="1" applyFont="1" applyFill="1" applyBorder="1" applyAlignment="1">
      <alignment horizontal="center" vertical="center" wrapText="1"/>
    </xf>
    <xf numFmtId="179" fontId="11" fillId="0" borderId="25" xfId="4" applyNumberFormat="1" applyFont="1" applyFill="1" applyBorder="1" applyAlignment="1">
      <alignment horizontal="center" vertical="center"/>
    </xf>
    <xf numFmtId="10" fontId="11" fillId="0" borderId="25" xfId="4" applyNumberFormat="1" applyFont="1" applyFill="1" applyBorder="1" applyAlignment="1">
      <alignment horizontal="center" vertical="center"/>
    </xf>
    <xf numFmtId="184" fontId="11" fillId="0" borderId="25" xfId="4" applyNumberFormat="1" applyFont="1" applyFill="1" applyBorder="1" applyAlignment="1">
      <alignment horizontal="center" vertical="center"/>
    </xf>
    <xf numFmtId="184" fontId="22" fillId="0" borderId="25" xfId="4" applyNumberFormat="1" applyFont="1" applyFill="1" applyBorder="1" applyAlignment="1">
      <alignment horizontal="center" vertical="center"/>
    </xf>
    <xf numFmtId="0" fontId="17" fillId="2" borderId="12" xfId="4" applyFont="1" applyFill="1" applyBorder="1" applyAlignment="1">
      <alignment horizontal="center"/>
    </xf>
    <xf numFmtId="0" fontId="2" fillId="0" borderId="0" xfId="4" applyFont="1" applyFill="1" applyAlignment="1">
      <alignment horizontal="center"/>
    </xf>
    <xf numFmtId="0" fontId="2" fillId="0" borderId="18" xfId="4" applyFont="1" applyFill="1" applyBorder="1" applyAlignment="1">
      <alignment horizontal="center"/>
    </xf>
    <xf numFmtId="10" fontId="11" fillId="0" borderId="25" xfId="0" applyNumberFormat="1" applyFont="1" applyFill="1" applyBorder="1" applyAlignment="1">
      <alignment horizontal="center" vertical="center"/>
    </xf>
    <xf numFmtId="10" fontId="11" fillId="5" borderId="25" xfId="0" applyNumberFormat="1" applyFont="1" applyFill="1" applyBorder="1" applyAlignment="1">
      <alignment horizontal="center" vertical="center"/>
    </xf>
    <xf numFmtId="193" fontId="11" fillId="0" borderId="15" xfId="0" applyNumberFormat="1" applyFont="1" applyFill="1" applyBorder="1" applyAlignment="1">
      <alignment horizontal="center" vertical="center"/>
    </xf>
    <xf numFmtId="193" fontId="11" fillId="0" borderId="25" xfId="0" applyNumberFormat="1" applyFont="1" applyFill="1" applyBorder="1" applyAlignment="1">
      <alignment horizontal="center" vertical="center"/>
    </xf>
    <xf numFmtId="193" fontId="11" fillId="0" borderId="27" xfId="0" applyNumberFormat="1" applyFont="1" applyFill="1" applyBorder="1" applyAlignment="1">
      <alignment horizontal="center" vertical="center"/>
    </xf>
    <xf numFmtId="0" fontId="11" fillId="0" borderId="25" xfId="4" applyFont="1" applyFill="1" applyBorder="1" applyAlignment="1">
      <alignment horizontal="left" vertical="center" wrapText="1"/>
    </xf>
    <xf numFmtId="185" fontId="11" fillId="0" borderId="25" xfId="4" applyNumberFormat="1" applyFont="1" applyFill="1" applyBorder="1" applyAlignment="1">
      <alignment horizontal="center" vertical="center" wrapText="1"/>
    </xf>
    <xf numFmtId="0" fontId="11" fillId="0" borderId="0" xfId="6" applyFont="1" applyFill="1" applyAlignment="1">
      <alignment horizontal="left" vertical="center"/>
    </xf>
    <xf numFmtId="0" fontId="11" fillId="0" borderId="11" xfId="4" applyFont="1" applyFill="1" applyBorder="1" applyAlignment="1">
      <alignment horizontal="center" vertical="center" wrapText="1"/>
    </xf>
    <xf numFmtId="0" fontId="14" fillId="0" borderId="28" xfId="4" applyFont="1" applyFill="1" applyBorder="1" applyAlignment="1">
      <alignment horizontal="center" vertical="center"/>
    </xf>
    <xf numFmtId="191" fontId="22" fillId="0" borderId="5" xfId="0" applyNumberFormat="1" applyFont="1" applyFill="1" applyBorder="1" applyAlignment="1">
      <alignment horizontal="center"/>
    </xf>
    <xf numFmtId="10" fontId="11" fillId="0" borderId="5" xfId="0" applyNumberFormat="1" applyFont="1" applyFill="1" applyBorder="1" applyAlignment="1">
      <alignment horizontal="center" vertical="center"/>
    </xf>
    <xf numFmtId="191" fontId="22" fillId="0" borderId="8" xfId="0" applyNumberFormat="1" applyFont="1" applyFill="1" applyBorder="1" applyAlignment="1">
      <alignment horizontal="center"/>
    </xf>
    <xf numFmtId="10" fontId="11" fillId="0" borderId="8" xfId="0" applyNumberFormat="1" applyFont="1" applyFill="1" applyBorder="1" applyAlignment="1">
      <alignment horizontal="center" vertical="center"/>
    </xf>
    <xf numFmtId="191" fontId="22" fillId="0" borderId="29" xfId="0" applyNumberFormat="1" applyFont="1" applyFill="1" applyBorder="1" applyAlignment="1">
      <alignment horizontal="center"/>
    </xf>
    <xf numFmtId="10" fontId="11" fillId="0" borderId="22" xfId="0" applyNumberFormat="1" applyFont="1" applyFill="1" applyBorder="1" applyAlignment="1">
      <alignment horizontal="center" vertical="center"/>
    </xf>
    <xf numFmtId="179" fontId="11" fillId="6" borderId="8" xfId="4" applyNumberFormat="1" applyFont="1" applyFill="1" applyBorder="1" applyAlignment="1">
      <alignment horizontal="center"/>
    </xf>
    <xf numFmtId="0" fontId="11" fillId="0" borderId="30" xfId="4" applyFont="1" applyFill="1" applyBorder="1" applyAlignment="1">
      <alignment horizontal="center" vertical="center" wrapText="1"/>
    </xf>
    <xf numFmtId="187" fontId="11" fillId="0" borderId="25" xfId="4" applyNumberFormat="1" applyFont="1" applyFill="1" applyBorder="1" applyAlignment="1">
      <alignment horizontal="center" vertical="center" wrapText="1"/>
    </xf>
    <xf numFmtId="4" fontId="11" fillId="0" borderId="25" xfId="4" applyNumberFormat="1" applyFont="1" applyFill="1" applyBorder="1" applyAlignment="1">
      <alignment horizontal="center" vertical="center" wrapText="1"/>
    </xf>
    <xf numFmtId="0" fontId="17" fillId="3" borderId="11" xfId="6" applyFont="1" applyFill="1" applyBorder="1" applyAlignment="1">
      <alignment horizontal="center" vertical="center"/>
    </xf>
    <xf numFmtId="0" fontId="11" fillId="0" borderId="0" xfId="6" applyFont="1" applyFill="1" applyBorder="1">
      <alignment vertical="center"/>
    </xf>
    <xf numFmtId="0" fontId="11" fillId="0" borderId="25" xfId="4" applyFont="1" applyFill="1" applyBorder="1" applyAlignment="1">
      <alignment horizontal="right" vertical="center" wrapText="1"/>
    </xf>
    <xf numFmtId="0" fontId="9" fillId="0" borderId="0" xfId="4" applyFont="1" applyFill="1" applyAlignment="1">
      <alignment horizontal="center"/>
    </xf>
    <xf numFmtId="0" fontId="40" fillId="0" borderId="0" xfId="4" applyFont="1" applyFill="1" applyAlignment="1">
      <alignment horizontal="center"/>
    </xf>
    <xf numFmtId="0" fontId="41" fillId="0" borderId="25" xfId="0" applyFont="1" applyBorder="1" applyAlignment="1">
      <alignment horizontal="left" vertical="center"/>
    </xf>
    <xf numFmtId="0" fontId="41" fillId="0" borderId="5" xfId="4" applyFont="1" applyFill="1" applyBorder="1" applyAlignment="1">
      <alignment horizontal="left" vertical="center" wrapText="1"/>
    </xf>
    <xf numFmtId="0" fontId="4" fillId="0" borderId="0" xfId="4" applyFont="1" applyFill="1" applyAlignment="1">
      <alignment horizontal="center" vertical="center"/>
    </xf>
    <xf numFmtId="0" fontId="41" fillId="0" borderId="5" xfId="4" applyFont="1" applyFill="1" applyBorder="1" applyAlignment="1">
      <alignment horizontal="center" vertical="center" wrapText="1"/>
    </xf>
    <xf numFmtId="0" fontId="6" fillId="0" borderId="0" xfId="4" applyFont="1" applyFill="1"/>
    <xf numFmtId="0" fontId="6" fillId="0" borderId="28" xfId="4" applyFont="1" applyFill="1" applyBorder="1"/>
    <xf numFmtId="0" fontId="4" fillId="0" borderId="18" xfId="4" applyFont="1" applyFill="1" applyBorder="1" applyAlignment="1">
      <alignment horizontal="center" vertical="center"/>
    </xf>
    <xf numFmtId="0" fontId="41" fillId="0" borderId="4" xfId="4" applyFont="1" applyFill="1" applyBorder="1" applyAlignment="1">
      <alignment horizontal="center" vertical="center" wrapText="1"/>
    </xf>
    <xf numFmtId="187" fontId="41" fillId="0" borderId="5" xfId="4" applyNumberFormat="1" applyFont="1" applyFill="1" applyBorder="1" applyAlignment="1">
      <alignment horizontal="center" vertical="center" wrapText="1"/>
    </xf>
    <xf numFmtId="188" fontId="41" fillId="0" borderId="5" xfId="4" applyNumberFormat="1" applyFont="1" applyFill="1" applyBorder="1" applyAlignment="1">
      <alignment horizontal="right" vertical="center" wrapText="1"/>
    </xf>
    <xf numFmtId="10" fontId="41" fillId="0" borderId="5" xfId="4" applyNumberFormat="1" applyFont="1" applyFill="1" applyBorder="1" applyAlignment="1">
      <alignment horizontal="center" vertical="center"/>
    </xf>
    <xf numFmtId="184" fontId="41" fillId="0" borderId="5" xfId="4" applyNumberFormat="1" applyFont="1" applyFill="1" applyBorder="1" applyAlignment="1">
      <alignment horizontal="center" vertical="center"/>
    </xf>
    <xf numFmtId="184" fontId="41" fillId="0" borderId="6" xfId="4" applyNumberFormat="1" applyFont="1" applyFill="1" applyBorder="1" applyAlignment="1">
      <alignment horizontal="center" vertical="center"/>
    </xf>
    <xf numFmtId="0" fontId="10" fillId="0" borderId="0" xfId="4" applyFont="1" applyFill="1" applyAlignment="1">
      <alignment horizontal="left"/>
    </xf>
    <xf numFmtId="0" fontId="2" fillId="0" borderId="0" xfId="4" applyFont="1" applyFill="1" applyAlignment="1">
      <alignment horizontal="left"/>
    </xf>
    <xf numFmtId="0" fontId="17" fillId="2" borderId="4" xfId="4" applyFont="1" applyFill="1" applyBorder="1" applyAlignment="1">
      <alignment horizontal="left"/>
    </xf>
    <xf numFmtId="189" fontId="11" fillId="0" borderId="32" xfId="6" applyNumberFormat="1" applyFont="1" applyFill="1" applyBorder="1" applyAlignment="1">
      <alignment horizontal="center" vertical="center"/>
    </xf>
    <xf numFmtId="0" fontId="11" fillId="0" borderId="0" xfId="6" applyFont="1" applyAlignment="1">
      <alignment horizontal="center" vertical="center"/>
    </xf>
    <xf numFmtId="0" fontId="11" fillId="0" borderId="29" xfId="4" applyFont="1" applyFill="1" applyBorder="1" applyAlignment="1">
      <alignment horizontal="left" vertical="center" wrapText="1"/>
    </xf>
    <xf numFmtId="0" fontId="11" fillId="0" borderId="15" xfId="4" applyFont="1" applyFill="1" applyBorder="1" applyAlignment="1">
      <alignment horizontal="center" vertical="center" wrapText="1"/>
    </xf>
    <xf numFmtId="0" fontId="10" fillId="0" borderId="0" xfId="4" applyFont="1" applyFill="1" applyAlignment="1">
      <alignment horizontal="center"/>
    </xf>
    <xf numFmtId="0" fontId="2" fillId="0" borderId="0" xfId="4" quotePrefix="1" applyFont="1" applyFill="1"/>
    <xf numFmtId="0" fontId="3" fillId="0" borderId="0" xfId="4" applyFont="1" applyFill="1" applyAlignment="1">
      <alignment shrinkToFit="1"/>
    </xf>
    <xf numFmtId="0" fontId="15" fillId="2" borderId="2" xfId="4" applyFont="1" applyFill="1" applyBorder="1" applyAlignment="1">
      <alignment horizontal="center" shrinkToFit="1"/>
    </xf>
    <xf numFmtId="0" fontId="17" fillId="2" borderId="5" xfId="4" applyFont="1" applyFill="1" applyBorder="1" applyAlignment="1">
      <alignment horizontal="center" shrinkToFit="1"/>
    </xf>
    <xf numFmtId="0" fontId="11" fillId="0" borderId="5" xfId="4" applyFont="1" applyFill="1" applyBorder="1" applyAlignment="1">
      <alignment horizontal="left" vertical="center" shrinkToFit="1"/>
    </xf>
    <xf numFmtId="0" fontId="11" fillId="5" borderId="5" xfId="4" applyFont="1" applyFill="1" applyBorder="1" applyAlignment="1">
      <alignment horizontal="left" vertical="center" shrinkToFit="1"/>
    </xf>
    <xf numFmtId="0" fontId="11" fillId="0" borderId="5" xfId="6" applyFont="1" applyFill="1" applyBorder="1" applyAlignment="1">
      <alignment vertical="center" shrinkToFit="1"/>
    </xf>
    <xf numFmtId="0" fontId="11" fillId="0" borderId="12" xfId="4" applyFont="1" applyFill="1" applyBorder="1" applyAlignment="1">
      <alignment horizontal="left" vertical="center" shrinkToFit="1"/>
    </xf>
    <xf numFmtId="0" fontId="11" fillId="0" borderId="8" xfId="4" applyFont="1" applyFill="1" applyBorder="1" applyAlignment="1">
      <alignment horizontal="left" vertical="center" shrinkToFit="1"/>
    </xf>
    <xf numFmtId="0" fontId="11" fillId="0" borderId="25" xfId="4" applyFont="1" applyFill="1" applyBorder="1" applyAlignment="1">
      <alignment horizontal="left" vertical="center" shrinkToFit="1"/>
    </xf>
    <xf numFmtId="0" fontId="22" fillId="0" borderId="0" xfId="4" applyFont="1" applyFill="1"/>
    <xf numFmtId="0" fontId="45" fillId="0" borderId="0" xfId="4" applyFont="1" applyFill="1" applyAlignment="1">
      <alignment horizontal="center" vertical="center"/>
    </xf>
    <xf numFmtId="0" fontId="68" fillId="0" borderId="25" xfId="0" applyFont="1" applyBorder="1"/>
    <xf numFmtId="0" fontId="68" fillId="0" borderId="25" xfId="4" applyFont="1" applyFill="1" applyBorder="1"/>
    <xf numFmtId="0" fontId="69" fillId="0" borderId="0" xfId="4" applyFont="1" applyFill="1"/>
    <xf numFmtId="0" fontId="68" fillId="0" borderId="25" xfId="4" applyFont="1" applyFill="1" applyBorder="1" applyAlignment="1">
      <alignment horizontal="left"/>
    </xf>
    <xf numFmtId="0" fontId="68" fillId="0" borderId="25" xfId="0" applyFont="1" applyBorder="1" applyAlignment="1">
      <alignment shrinkToFit="1"/>
    </xf>
    <xf numFmtId="0" fontId="68" fillId="0" borderId="25" xfId="4" applyFont="1" applyFill="1" applyBorder="1" applyAlignment="1">
      <alignment horizontal="left" vertical="center" wrapText="1"/>
    </xf>
    <xf numFmtId="0" fontId="68" fillId="0" borderId="25" xfId="0" applyFont="1" applyBorder="1" applyAlignment="1">
      <alignment horizontal="center"/>
    </xf>
    <xf numFmtId="0" fontId="70" fillId="0" borderId="0" xfId="4" applyFont="1" applyFill="1"/>
    <xf numFmtId="0" fontId="70" fillId="0" borderId="28" xfId="4" applyFont="1" applyFill="1" applyBorder="1"/>
    <xf numFmtId="0" fontId="41" fillId="0" borderId="0" xfId="5" applyFont="1">
      <alignment vertical="center"/>
    </xf>
    <xf numFmtId="0" fontId="41" fillId="0" borderId="0" xfId="5" applyFont="1" applyAlignment="1">
      <alignment horizontal="center" vertical="center"/>
    </xf>
    <xf numFmtId="14" fontId="41" fillId="0" borderId="33" xfId="5" applyNumberFormat="1" applyFont="1" applyBorder="1" applyAlignment="1">
      <alignment horizontal="center" vertical="center"/>
    </xf>
    <xf numFmtId="14" fontId="31" fillId="0" borderId="34" xfId="5" applyNumberFormat="1" applyFont="1" applyBorder="1" applyAlignment="1">
      <alignment horizontal="center" vertical="center"/>
    </xf>
    <xf numFmtId="14" fontId="31" fillId="0" borderId="35" xfId="5" applyNumberFormat="1" applyFont="1" applyBorder="1" applyAlignment="1">
      <alignment horizontal="center" vertical="center"/>
    </xf>
    <xf numFmtId="14" fontId="31" fillId="0" borderId="36" xfId="5" applyNumberFormat="1" applyFont="1" applyBorder="1" applyAlignment="1">
      <alignment horizontal="center" vertical="center"/>
    </xf>
    <xf numFmtId="14" fontId="31" fillId="0" borderId="37" xfId="5" applyNumberFormat="1" applyFont="1" applyBorder="1" applyAlignment="1">
      <alignment horizontal="center" vertical="center"/>
    </xf>
    <xf numFmtId="0" fontId="46" fillId="0" borderId="0" xfId="5" applyFont="1">
      <alignment vertical="center"/>
    </xf>
    <xf numFmtId="0" fontId="22" fillId="0" borderId="0" xfId="5" applyFont="1" applyAlignment="1">
      <alignment horizontal="center" vertical="center"/>
    </xf>
    <xf numFmtId="49" fontId="41" fillId="3" borderId="38" xfId="5" applyNumberFormat="1" applyFont="1" applyFill="1" applyBorder="1" applyAlignment="1">
      <alignment horizontal="center" vertical="center"/>
    </xf>
    <xf numFmtId="0" fontId="11" fillId="0" borderId="39" xfId="5" applyFont="1" applyBorder="1" applyAlignment="1">
      <alignment horizontal="center" vertical="center"/>
    </xf>
    <xf numFmtId="0" fontId="11" fillId="0" borderId="26" xfId="5" applyFont="1" applyBorder="1" applyAlignment="1">
      <alignment horizontal="center" vertical="center"/>
    </xf>
    <xf numFmtId="0" fontId="11" fillId="0" borderId="40" xfId="5" applyFont="1" applyBorder="1" applyAlignment="1">
      <alignment horizontal="center" vertical="center"/>
    </xf>
    <xf numFmtId="0" fontId="11" fillId="0" borderId="38" xfId="5" applyFont="1" applyBorder="1" applyAlignment="1">
      <alignment horizontal="center" vertical="center"/>
    </xf>
    <xf numFmtId="0" fontId="31" fillId="0" borderId="18" xfId="5" applyFont="1" applyBorder="1" applyAlignment="1">
      <alignment horizontal="center" vertical="center"/>
    </xf>
    <xf numFmtId="0" fontId="15" fillId="2" borderId="41" xfId="5" applyFont="1" applyFill="1" applyBorder="1" applyAlignment="1">
      <alignment horizontal="center"/>
    </xf>
    <xf numFmtId="0" fontId="33" fillId="2" borderId="43" xfId="5" applyFont="1" applyFill="1" applyBorder="1" applyAlignment="1">
      <alignment horizontal="center"/>
    </xf>
    <xf numFmtId="0" fontId="15" fillId="2" borderId="42" xfId="5" applyFont="1" applyFill="1" applyBorder="1" applyAlignment="1">
      <alignment horizontal="center"/>
    </xf>
    <xf numFmtId="0" fontId="15" fillId="2" borderId="44" xfId="5" applyFont="1" applyFill="1" applyBorder="1" applyAlignment="1">
      <alignment horizontal="center"/>
    </xf>
    <xf numFmtId="0" fontId="11" fillId="2" borderId="0" xfId="5" applyFont="1" applyFill="1">
      <alignment vertical="center"/>
    </xf>
    <xf numFmtId="0" fontId="17" fillId="2" borderId="29" xfId="5" applyFont="1" applyFill="1" applyBorder="1" applyAlignment="1">
      <alignment horizontal="center"/>
    </xf>
    <xf numFmtId="0" fontId="17" fillId="2" borderId="45" xfId="5" applyFont="1" applyFill="1" applyBorder="1" applyAlignment="1">
      <alignment horizontal="center" wrapText="1"/>
    </xf>
    <xf numFmtId="0" fontId="17" fillId="2" borderId="15" xfId="5" applyFont="1" applyFill="1" applyBorder="1" applyAlignment="1">
      <alignment horizontal="center"/>
    </xf>
    <xf numFmtId="185" fontId="11" fillId="5" borderId="46" xfId="0" applyNumberFormat="1" applyFont="1" applyFill="1" applyBorder="1" applyAlignment="1">
      <alignment horizontal="center" vertical="center" wrapText="1"/>
    </xf>
    <xf numFmtId="10" fontId="21" fillId="5" borderId="47" xfId="0" applyNumberFormat="1" applyFont="1" applyFill="1" applyBorder="1" applyAlignment="1">
      <alignment horizontal="center" vertical="center"/>
    </xf>
    <xf numFmtId="0" fontId="11" fillId="5" borderId="30" xfId="0" applyFont="1" applyFill="1" applyBorder="1" applyAlignment="1">
      <alignment horizontal="center" vertical="center" wrapText="1"/>
    </xf>
    <xf numFmtId="0" fontId="47" fillId="5" borderId="48" xfId="0" applyFont="1" applyFill="1" applyBorder="1" applyAlignment="1">
      <alignment horizontal="left" vertical="center" wrapText="1"/>
    </xf>
    <xf numFmtId="0" fontId="11" fillId="5" borderId="48" xfId="0" applyFont="1" applyFill="1" applyBorder="1" applyAlignment="1">
      <alignment horizontal="left" vertical="center" wrapText="1"/>
    </xf>
    <xf numFmtId="0" fontId="11" fillId="5" borderId="48" xfId="0" applyFont="1" applyFill="1" applyBorder="1" applyAlignment="1">
      <alignment horizontal="center" vertical="center" wrapText="1"/>
    </xf>
    <xf numFmtId="187" fontId="22" fillId="5" borderId="49" xfId="0" applyNumberFormat="1" applyFont="1" applyFill="1" applyBorder="1" applyAlignment="1">
      <alignment horizontal="center" vertical="center" wrapText="1"/>
    </xf>
    <xf numFmtId="191" fontId="41" fillId="5" borderId="28" xfId="0" applyNumberFormat="1" applyFont="1" applyFill="1" applyBorder="1" applyAlignment="1">
      <alignment horizontal="center"/>
    </xf>
    <xf numFmtId="186" fontId="11" fillId="5" borderId="50" xfId="0" applyNumberFormat="1" applyFont="1" applyFill="1" applyBorder="1" applyAlignment="1">
      <alignment horizontal="center" vertical="center" wrapText="1"/>
    </xf>
    <xf numFmtId="186" fontId="11" fillId="5" borderId="46" xfId="0" applyNumberFormat="1" applyFont="1" applyFill="1" applyBorder="1" applyAlignment="1">
      <alignment horizontal="center" vertical="center" wrapText="1"/>
    </xf>
    <xf numFmtId="185" fontId="31" fillId="5" borderId="46" xfId="0" applyNumberFormat="1" applyFont="1" applyFill="1" applyBorder="1" applyAlignment="1">
      <alignment horizontal="center" vertical="center" wrapText="1"/>
    </xf>
    <xf numFmtId="184" fontId="22" fillId="5" borderId="48" xfId="0" applyNumberFormat="1" applyFont="1" applyFill="1" applyBorder="1" applyAlignment="1">
      <alignment horizontal="center" vertical="center"/>
    </xf>
    <xf numFmtId="0" fontId="14" fillId="5" borderId="51" xfId="0" applyFont="1" applyFill="1" applyBorder="1" applyAlignment="1">
      <alignment horizontal="center" vertical="center"/>
    </xf>
    <xf numFmtId="187" fontId="11" fillId="5" borderId="52" xfId="0" applyNumberFormat="1" applyFont="1" applyFill="1" applyBorder="1" applyAlignment="1">
      <alignment horizontal="center" vertical="center" wrapText="1"/>
    </xf>
    <xf numFmtId="191" fontId="11" fillId="5" borderId="53" xfId="0" applyNumberFormat="1" applyFont="1" applyFill="1" applyBorder="1" applyAlignment="1">
      <alignment horizontal="center"/>
    </xf>
    <xf numFmtId="185" fontId="41" fillId="5" borderId="54" xfId="0" applyNumberFormat="1" applyFont="1" applyFill="1" applyBorder="1" applyAlignment="1">
      <alignment horizontal="center" vertical="center" wrapText="1"/>
    </xf>
    <xf numFmtId="185" fontId="11" fillId="5" borderId="25" xfId="0" applyNumberFormat="1" applyFont="1" applyFill="1" applyBorder="1" applyAlignment="1">
      <alignment horizontal="center" vertical="center" wrapText="1"/>
    </xf>
    <xf numFmtId="187" fontId="22" fillId="5" borderId="52" xfId="0" applyNumberFormat="1" applyFont="1" applyFill="1" applyBorder="1" applyAlignment="1">
      <alignment horizontal="center" vertical="center" wrapText="1"/>
    </xf>
    <xf numFmtId="185" fontId="11" fillId="0" borderId="25" xfId="0" applyNumberFormat="1" applyFont="1" applyFill="1" applyBorder="1" applyAlignment="1">
      <alignment horizontal="center" vertical="center" wrapText="1"/>
    </xf>
    <xf numFmtId="185" fontId="11" fillId="0" borderId="26" xfId="0" applyNumberFormat="1" applyFont="1" applyFill="1" applyBorder="1" applyAlignment="1">
      <alignment horizontal="center" vertical="center" wrapText="1"/>
    </xf>
    <xf numFmtId="14" fontId="41" fillId="0" borderId="34" xfId="5" applyNumberFormat="1" applyFont="1" applyBorder="1" applyAlignment="1">
      <alignment horizontal="center" vertical="center"/>
    </xf>
    <xf numFmtId="14" fontId="31" fillId="0" borderId="68" xfId="5" applyNumberFormat="1" applyFont="1" applyBorder="1" applyAlignment="1">
      <alignment horizontal="center" vertical="center"/>
    </xf>
    <xf numFmtId="0" fontId="41" fillId="0" borderId="39" xfId="5" applyFont="1" applyBorder="1" applyAlignment="1">
      <alignment horizontal="center" vertical="center"/>
    </xf>
    <xf numFmtId="0" fontId="11" fillId="0" borderId="69" xfId="5" applyFont="1" applyBorder="1" applyAlignment="1">
      <alignment horizontal="center" vertical="center"/>
    </xf>
    <xf numFmtId="0" fontId="31" fillId="0" borderId="67" xfId="5" applyFont="1" applyBorder="1" applyAlignment="1">
      <alignment horizontal="center" vertical="center"/>
    </xf>
    <xf numFmtId="0" fontId="15" fillId="3" borderId="70" xfId="0" applyFont="1" applyFill="1" applyBorder="1" applyAlignment="1">
      <alignment horizontal="center"/>
    </xf>
    <xf numFmtId="0" fontId="33" fillId="2" borderId="42" xfId="5" applyFont="1" applyFill="1" applyBorder="1" applyAlignment="1">
      <alignment horizontal="center"/>
    </xf>
    <xf numFmtId="0" fontId="15" fillId="2" borderId="70" xfId="5" applyFont="1" applyFill="1" applyBorder="1" applyAlignment="1">
      <alignment horizontal="center"/>
    </xf>
    <xf numFmtId="0" fontId="15" fillId="2" borderId="71" xfId="5" applyFont="1" applyFill="1" applyBorder="1" applyAlignment="1">
      <alignment horizontal="center"/>
    </xf>
    <xf numFmtId="0" fontId="15" fillId="2" borderId="72" xfId="5" applyFont="1" applyFill="1" applyBorder="1" applyAlignment="1">
      <alignment horizontal="center"/>
    </xf>
    <xf numFmtId="0" fontId="15" fillId="2" borderId="73" xfId="5" applyFont="1" applyFill="1" applyBorder="1" applyAlignment="1">
      <alignment horizontal="center"/>
    </xf>
    <xf numFmtId="0" fontId="17" fillId="3" borderId="74" xfId="0" applyFont="1" applyFill="1" applyBorder="1" applyAlignment="1">
      <alignment horizontal="center"/>
    </xf>
    <xf numFmtId="0" fontId="35" fillId="2" borderId="45" xfId="5" applyFont="1" applyFill="1" applyBorder="1" applyAlignment="1">
      <alignment horizontal="center" wrapText="1"/>
    </xf>
    <xf numFmtId="0" fontId="17" fillId="2" borderId="75" xfId="5" applyFont="1" applyFill="1" applyBorder="1" applyAlignment="1">
      <alignment horizontal="center" wrapText="1"/>
    </xf>
    <xf numFmtId="0" fontId="17" fillId="2" borderId="76" xfId="5" applyFont="1" applyFill="1" applyBorder="1" applyAlignment="1">
      <alignment horizontal="center" wrapText="1"/>
    </xf>
    <xf numFmtId="0" fontId="17" fillId="2" borderId="77" xfId="5" applyFont="1" applyFill="1" applyBorder="1" applyAlignment="1">
      <alignment horizontal="center" wrapText="1"/>
    </xf>
    <xf numFmtId="0" fontId="17" fillId="2" borderId="78" xfId="5" applyFont="1" applyFill="1" applyBorder="1" applyAlignment="1">
      <alignment horizontal="center" wrapText="1"/>
    </xf>
    <xf numFmtId="0" fontId="17" fillId="2" borderId="79" xfId="5" applyFont="1" applyFill="1" applyBorder="1" applyAlignment="1">
      <alignment horizontal="center"/>
    </xf>
    <xf numFmtId="185" fontId="11" fillId="0" borderId="0" xfId="5" applyNumberFormat="1" applyFont="1">
      <alignment vertical="center"/>
    </xf>
    <xf numFmtId="0" fontId="22" fillId="0" borderId="0" xfId="5" applyFont="1">
      <alignment vertical="center"/>
    </xf>
    <xf numFmtId="0" fontId="36" fillId="0" borderId="0" xfId="5" applyFont="1">
      <alignment vertical="center"/>
    </xf>
    <xf numFmtId="9" fontId="11" fillId="0" borderId="0" xfId="1" applyFont="1" applyAlignment="1">
      <alignment vertical="center"/>
    </xf>
    <xf numFmtId="191" fontId="21" fillId="5" borderId="61" xfId="0" applyNumberFormat="1" applyFont="1" applyFill="1" applyBorder="1" applyAlignment="1">
      <alignment horizontal="center"/>
    </xf>
    <xf numFmtId="49" fontId="11" fillId="0" borderId="0" xfId="5" applyNumberFormat="1" applyFont="1" applyFill="1">
      <alignment vertical="center"/>
    </xf>
    <xf numFmtId="49" fontId="11" fillId="0" borderId="0" xfId="5" applyNumberFormat="1" applyFont="1" applyFill="1" applyAlignment="1">
      <alignment horizontal="center" vertical="center"/>
    </xf>
    <xf numFmtId="49" fontId="31" fillId="0" borderId="37" xfId="5" applyNumberFormat="1" applyFont="1" applyFill="1" applyBorder="1" applyAlignment="1">
      <alignment horizontal="center" vertical="center"/>
    </xf>
    <xf numFmtId="49" fontId="11" fillId="0" borderId="38" xfId="5" applyNumberFormat="1" applyFont="1" applyFill="1" applyBorder="1" applyAlignment="1">
      <alignment horizontal="center" vertical="center"/>
    </xf>
    <xf numFmtId="49" fontId="15" fillId="0" borderId="42" xfId="5" applyNumberFormat="1" applyFont="1" applyFill="1" applyBorder="1" applyAlignment="1">
      <alignment horizontal="center"/>
    </xf>
    <xf numFmtId="49" fontId="21" fillId="0" borderId="61" xfId="0" applyNumberFormat="1" applyFont="1" applyFill="1" applyBorder="1" applyAlignment="1">
      <alignment horizontal="center"/>
    </xf>
    <xf numFmtId="49" fontId="11" fillId="0" borderId="53" xfId="0" applyNumberFormat="1" applyFont="1" applyFill="1" applyBorder="1" applyAlignment="1">
      <alignment horizontal="center" vertical="center" wrapText="1"/>
    </xf>
    <xf numFmtId="49" fontId="31" fillId="0" borderId="34" xfId="5" applyNumberFormat="1" applyFont="1" applyFill="1" applyBorder="1" applyAlignment="1">
      <alignment horizontal="center" vertical="center"/>
    </xf>
    <xf numFmtId="49" fontId="11" fillId="0" borderId="39" xfId="5" applyNumberFormat="1" applyFont="1" applyFill="1" applyBorder="1" applyAlignment="1">
      <alignment horizontal="center" vertical="center"/>
    </xf>
    <xf numFmtId="49" fontId="17" fillId="0" borderId="45" xfId="5" applyNumberFormat="1" applyFont="1" applyFill="1" applyBorder="1" applyAlignment="1">
      <alignment horizontal="center" wrapText="1"/>
    </xf>
    <xf numFmtId="49" fontId="22" fillId="0" borderId="0" xfId="5" applyNumberFormat="1" applyFont="1" applyFill="1">
      <alignment vertical="center"/>
    </xf>
    <xf numFmtId="0" fontId="11" fillId="8" borderId="4" xfId="4" applyFont="1" applyFill="1" applyBorder="1" applyAlignment="1">
      <alignment horizontal="center" vertical="center" wrapText="1"/>
    </xf>
    <xf numFmtId="0" fontId="11" fillId="8" borderId="25" xfId="0" applyFont="1" applyFill="1" applyBorder="1" applyAlignment="1">
      <alignment horizontal="left" vertical="center"/>
    </xf>
    <xf numFmtId="0" fontId="11" fillId="8" borderId="5" xfId="4" applyFont="1" applyFill="1" applyBorder="1" applyAlignment="1">
      <alignment horizontal="left" vertical="center" wrapText="1"/>
    </xf>
    <xf numFmtId="0" fontId="11" fillId="8" borderId="5" xfId="4" applyFont="1" applyFill="1" applyBorder="1" applyAlignment="1">
      <alignment horizontal="center" vertical="center" wrapText="1"/>
    </xf>
    <xf numFmtId="187" fontId="11" fillId="8" borderId="5" xfId="4" applyNumberFormat="1" applyFont="1" applyFill="1" applyBorder="1" applyAlignment="1">
      <alignment horizontal="center" vertical="center" wrapText="1"/>
    </xf>
    <xf numFmtId="179" fontId="11" fillId="8" borderId="5" xfId="4" applyNumberFormat="1" applyFont="1" applyFill="1" applyBorder="1" applyAlignment="1">
      <alignment horizontal="center" vertical="center" wrapText="1"/>
    </xf>
    <xf numFmtId="179" fontId="11" fillId="8" borderId="5" xfId="4" applyNumberFormat="1" applyFont="1" applyFill="1" applyBorder="1" applyAlignment="1">
      <alignment horizontal="center" vertical="center"/>
    </xf>
    <xf numFmtId="10" fontId="11" fillId="8" borderId="5" xfId="4" applyNumberFormat="1" applyFont="1" applyFill="1" applyBorder="1" applyAlignment="1">
      <alignment horizontal="center" vertical="center"/>
    </xf>
    <xf numFmtId="184" fontId="11" fillId="8" borderId="5" xfId="4" applyNumberFormat="1" applyFont="1" applyFill="1" applyBorder="1" applyAlignment="1">
      <alignment horizontal="center" vertical="center"/>
    </xf>
    <xf numFmtId="184" fontId="11" fillId="8" borderId="6" xfId="4" applyNumberFormat="1" applyFont="1" applyFill="1" applyBorder="1" applyAlignment="1">
      <alignment horizontal="center" vertical="center"/>
    </xf>
    <xf numFmtId="184" fontId="22" fillId="8" borderId="6" xfId="4" applyNumberFormat="1" applyFont="1" applyFill="1" applyBorder="1" applyAlignment="1">
      <alignment horizontal="center" vertical="center"/>
    </xf>
    <xf numFmtId="0" fontId="11" fillId="9" borderId="5" xfId="6" applyFont="1" applyFill="1" applyBorder="1">
      <alignment vertical="center"/>
    </xf>
    <xf numFmtId="187" fontId="11" fillId="9" borderId="5" xfId="4" applyNumberFormat="1" applyFont="1" applyFill="1" applyBorder="1" applyAlignment="1">
      <alignment horizontal="center" vertical="center" wrapText="1"/>
    </xf>
    <xf numFmtId="0" fontId="11" fillId="9" borderId="0" xfId="6" applyFont="1" applyFill="1">
      <alignment vertical="center"/>
    </xf>
    <xf numFmtId="0" fontId="11" fillId="9" borderId="5" xfId="4" applyFont="1" applyFill="1" applyBorder="1" applyAlignment="1">
      <alignment horizontal="left" vertical="center" wrapText="1"/>
    </xf>
    <xf numFmtId="0" fontId="11" fillId="8" borderId="5" xfId="6" applyFont="1" applyFill="1" applyBorder="1">
      <alignment vertical="center"/>
    </xf>
    <xf numFmtId="189" fontId="11" fillId="8" borderId="32" xfId="6" applyNumberFormat="1" applyFont="1" applyFill="1" applyBorder="1">
      <alignment vertical="center"/>
    </xf>
    <xf numFmtId="189" fontId="11" fillId="8" borderId="14" xfId="6" applyNumberFormat="1" applyFont="1" applyFill="1" applyBorder="1">
      <alignment vertical="center"/>
    </xf>
    <xf numFmtId="180" fontId="11" fillId="8" borderId="15" xfId="6" applyNumberFormat="1" applyFont="1" applyFill="1" applyBorder="1">
      <alignment vertical="center"/>
    </xf>
    <xf numFmtId="10" fontId="11" fillId="8" borderId="5" xfId="6" applyNumberFormat="1" applyFont="1" applyFill="1" applyBorder="1">
      <alignment vertical="center"/>
    </xf>
    <xf numFmtId="180" fontId="11" fillId="8" borderId="6" xfId="6" applyNumberFormat="1" applyFont="1" applyFill="1" applyBorder="1">
      <alignment vertical="center"/>
    </xf>
    <xf numFmtId="0" fontId="11" fillId="8" borderId="12" xfId="6" applyFont="1" applyFill="1" applyBorder="1">
      <alignment vertical="center"/>
    </xf>
    <xf numFmtId="4" fontId="11" fillId="8" borderId="5" xfId="6" applyNumberFormat="1" applyFont="1" applyFill="1" applyBorder="1">
      <alignment vertical="center"/>
    </xf>
    <xf numFmtId="189" fontId="11" fillId="8" borderId="5" xfId="6" applyNumberFormat="1" applyFont="1" applyFill="1" applyBorder="1">
      <alignment vertical="center"/>
    </xf>
    <xf numFmtId="180" fontId="11" fillId="8" borderId="12" xfId="6" applyNumberFormat="1" applyFont="1" applyFill="1" applyBorder="1">
      <alignment vertical="center"/>
    </xf>
    <xf numFmtId="10" fontId="11" fillId="8" borderId="12" xfId="6" applyNumberFormat="1" applyFont="1" applyFill="1" applyBorder="1">
      <alignment vertical="center"/>
    </xf>
    <xf numFmtId="180" fontId="11" fillId="8" borderId="16" xfId="6" applyNumberFormat="1" applyFont="1" applyFill="1" applyBorder="1">
      <alignment vertical="center"/>
    </xf>
    <xf numFmtId="189" fontId="21" fillId="8" borderId="32" xfId="6" applyNumberFormat="1" applyFont="1" applyFill="1" applyBorder="1">
      <alignment vertical="center"/>
    </xf>
    <xf numFmtId="189" fontId="21" fillId="8" borderId="5" xfId="6" applyNumberFormat="1" applyFont="1" applyFill="1" applyBorder="1">
      <alignment vertical="center"/>
    </xf>
    <xf numFmtId="0" fontId="11" fillId="8" borderId="80" xfId="6" applyFont="1" applyFill="1" applyBorder="1">
      <alignment vertical="center"/>
    </xf>
    <xf numFmtId="0" fontId="11" fillId="8" borderId="12" xfId="4" applyFont="1" applyFill="1" applyBorder="1" applyAlignment="1">
      <alignment horizontal="left" vertical="center" wrapText="1"/>
    </xf>
    <xf numFmtId="189" fontId="11" fillId="8" borderId="12" xfId="6" applyNumberFormat="1" applyFont="1" applyFill="1" applyBorder="1">
      <alignment vertical="center"/>
    </xf>
    <xf numFmtId="187" fontId="11" fillId="8" borderId="12" xfId="4" applyNumberFormat="1" applyFont="1" applyFill="1" applyBorder="1" applyAlignment="1">
      <alignment horizontal="center" vertical="center" wrapText="1"/>
    </xf>
    <xf numFmtId="0" fontId="11" fillId="8" borderId="81" xfId="4" applyFont="1" applyFill="1" applyBorder="1" applyAlignment="1">
      <alignment horizontal="center" vertical="center" wrapText="1"/>
    </xf>
    <xf numFmtId="0" fontId="11" fillId="8" borderId="25" xfId="6" applyFont="1" applyFill="1" applyBorder="1" applyAlignment="1">
      <alignment horizontal="left" vertical="center"/>
    </xf>
    <xf numFmtId="0" fontId="11" fillId="8" borderId="12" xfId="4" applyFont="1" applyFill="1" applyBorder="1" applyAlignment="1">
      <alignment horizontal="center" vertical="center" wrapText="1"/>
    </xf>
    <xf numFmtId="0" fontId="11" fillId="8" borderId="25" xfId="4" applyFont="1" applyFill="1" applyBorder="1" applyAlignment="1">
      <alignment horizontal="center" vertical="center" wrapText="1"/>
    </xf>
    <xf numFmtId="179" fontId="11" fillId="8" borderId="12" xfId="4" applyNumberFormat="1" applyFont="1" applyFill="1" applyBorder="1" applyAlignment="1">
      <alignment horizontal="center" vertical="center"/>
    </xf>
    <xf numFmtId="10" fontId="11" fillId="8" borderId="12" xfId="4" applyNumberFormat="1" applyFont="1" applyFill="1" applyBorder="1" applyAlignment="1">
      <alignment horizontal="center" vertical="center"/>
    </xf>
    <xf numFmtId="184" fontId="11" fillId="8" borderId="12" xfId="4" applyNumberFormat="1" applyFont="1" applyFill="1" applyBorder="1" applyAlignment="1">
      <alignment horizontal="center" vertical="center"/>
    </xf>
    <xf numFmtId="0" fontId="11" fillId="8" borderId="25" xfId="4" applyFont="1" applyFill="1" applyBorder="1" applyAlignment="1">
      <alignment horizontal="left" vertical="center" wrapText="1"/>
    </xf>
    <xf numFmtId="185" fontId="11" fillId="8" borderId="25" xfId="4" applyNumberFormat="1" applyFont="1" applyFill="1" applyBorder="1" applyAlignment="1">
      <alignment horizontal="center" vertical="center" wrapText="1"/>
    </xf>
    <xf numFmtId="179" fontId="11" fillId="8" borderId="25" xfId="4" applyNumberFormat="1" applyFont="1" applyFill="1" applyBorder="1" applyAlignment="1">
      <alignment horizontal="center" vertical="center" wrapText="1"/>
    </xf>
    <xf numFmtId="179" fontId="11" fillId="8" borderId="25" xfId="4" applyNumberFormat="1" applyFont="1" applyFill="1" applyBorder="1" applyAlignment="1">
      <alignment horizontal="center" vertical="center"/>
    </xf>
    <xf numFmtId="10" fontId="11" fillId="8" borderId="25" xfId="4" applyNumberFormat="1" applyFont="1" applyFill="1" applyBorder="1" applyAlignment="1">
      <alignment horizontal="center" vertical="center"/>
    </xf>
    <xf numFmtId="184" fontId="11" fillId="8" borderId="25" xfId="4" applyNumberFormat="1" applyFont="1" applyFill="1" applyBorder="1" applyAlignment="1">
      <alignment horizontal="center" vertical="center"/>
    </xf>
    <xf numFmtId="178" fontId="11" fillId="8" borderId="25" xfId="4" applyNumberFormat="1" applyFont="1" applyFill="1" applyBorder="1" applyAlignment="1">
      <alignment horizontal="center" vertical="center" wrapText="1"/>
    </xf>
    <xf numFmtId="184" fontId="22" fillId="8" borderId="25" xfId="4" applyNumberFormat="1" applyFont="1" applyFill="1" applyBorder="1" applyAlignment="1">
      <alignment horizontal="center" vertical="center"/>
    </xf>
    <xf numFmtId="187" fontId="11" fillId="8" borderId="25" xfId="4" applyNumberFormat="1" applyFont="1" applyFill="1" applyBorder="1" applyAlignment="1">
      <alignment horizontal="center" vertical="center" wrapText="1"/>
    </xf>
    <xf numFmtId="0" fontId="37" fillId="0" borderId="0" xfId="4" applyFont="1" applyFill="1" applyBorder="1"/>
    <xf numFmtId="0" fontId="17" fillId="2" borderId="81" xfId="4" applyFont="1" applyFill="1" applyBorder="1" applyAlignment="1">
      <alignment horizontal="center"/>
    </xf>
    <xf numFmtId="0" fontId="17" fillId="2" borderId="12" xfId="6" applyFont="1" applyFill="1" applyBorder="1">
      <alignment vertical="center"/>
    </xf>
    <xf numFmtId="0" fontId="17" fillId="3" borderId="12" xfId="4" applyFont="1" applyFill="1" applyBorder="1" applyAlignment="1">
      <alignment horizontal="center"/>
    </xf>
    <xf numFmtId="0" fontId="20" fillId="3" borderId="12" xfId="4" applyFont="1" applyFill="1" applyBorder="1" applyAlignment="1">
      <alignment horizontal="center"/>
    </xf>
    <xf numFmtId="0" fontId="17" fillId="2" borderId="16" xfId="4" applyFont="1" applyFill="1" applyBorder="1" applyAlignment="1">
      <alignment horizontal="center"/>
    </xf>
    <xf numFmtId="0" fontId="11" fillId="8" borderId="15" xfId="4" applyFont="1" applyFill="1" applyBorder="1" applyAlignment="1">
      <alignment horizontal="left" vertical="center" wrapText="1"/>
    </xf>
    <xf numFmtId="185" fontId="11" fillId="8" borderId="5" xfId="4" applyNumberFormat="1" applyFont="1" applyFill="1" applyBorder="1" applyAlignment="1">
      <alignment horizontal="center" vertical="center" wrapText="1"/>
    </xf>
    <xf numFmtId="185" fontId="11" fillId="8" borderId="5" xfId="4" applyNumberFormat="1" applyFont="1" applyFill="1" applyBorder="1" applyAlignment="1">
      <alignment horizontal="center" vertical="center"/>
    </xf>
    <xf numFmtId="0" fontId="11" fillId="8" borderId="0" xfId="4" applyFont="1" applyFill="1" applyBorder="1" applyAlignment="1">
      <alignment vertical="center"/>
    </xf>
    <xf numFmtId="10" fontId="21" fillId="8" borderId="5" xfId="4" applyNumberFormat="1" applyFont="1" applyFill="1" applyBorder="1" applyAlignment="1">
      <alignment horizontal="center" vertical="center"/>
    </xf>
    <xf numFmtId="185" fontId="11" fillId="8" borderId="12" xfId="4" applyNumberFormat="1" applyFont="1" applyFill="1" applyBorder="1" applyAlignment="1">
      <alignment horizontal="center" vertical="center" wrapText="1"/>
    </xf>
    <xf numFmtId="184" fontId="22" fillId="8" borderId="16" xfId="4" applyNumberFormat="1" applyFont="1" applyFill="1" applyBorder="1" applyAlignment="1">
      <alignment horizontal="center" vertical="center"/>
    </xf>
    <xf numFmtId="0" fontId="11" fillId="8" borderId="10" xfId="4" applyFont="1" applyFill="1" applyBorder="1" applyAlignment="1">
      <alignment horizontal="center" vertical="center" wrapText="1"/>
    </xf>
    <xf numFmtId="0" fontId="11" fillId="8" borderId="11" xfId="4" applyFont="1" applyFill="1" applyBorder="1" applyAlignment="1">
      <alignment horizontal="left" vertical="center" wrapText="1"/>
    </xf>
    <xf numFmtId="0" fontId="11" fillId="8" borderId="11" xfId="4" applyFont="1" applyFill="1" applyBorder="1" applyAlignment="1">
      <alignment horizontal="center" vertical="center" wrapText="1"/>
    </xf>
    <xf numFmtId="187" fontId="11" fillId="8" borderId="11" xfId="4" applyNumberFormat="1" applyFont="1" applyFill="1" applyBorder="1" applyAlignment="1">
      <alignment horizontal="center" vertical="center" wrapText="1"/>
    </xf>
    <xf numFmtId="185" fontId="11" fillId="8" borderId="11" xfId="4" applyNumberFormat="1" applyFont="1" applyFill="1" applyBorder="1" applyAlignment="1">
      <alignment horizontal="center" vertical="center" wrapText="1"/>
    </xf>
    <xf numFmtId="179" fontId="11" fillId="8" borderId="11" xfId="4" applyNumberFormat="1" applyFont="1" applyFill="1" applyBorder="1" applyAlignment="1">
      <alignment horizontal="center" vertical="center"/>
    </xf>
    <xf numFmtId="10" fontId="11" fillId="8" borderId="11" xfId="4" applyNumberFormat="1" applyFont="1" applyFill="1" applyBorder="1" applyAlignment="1">
      <alignment horizontal="center" vertical="center"/>
    </xf>
    <xf numFmtId="184" fontId="11" fillId="8" borderId="11" xfId="4" applyNumberFormat="1" applyFont="1" applyFill="1" applyBorder="1" applyAlignment="1">
      <alignment horizontal="center" vertical="center"/>
    </xf>
    <xf numFmtId="184" fontId="22" fillId="8" borderId="13" xfId="4" applyNumberFormat="1" applyFont="1" applyFill="1" applyBorder="1" applyAlignment="1">
      <alignment horizontal="center" vertical="center"/>
    </xf>
    <xf numFmtId="188" fontId="11" fillId="8" borderId="5" xfId="4" applyNumberFormat="1" applyFont="1" applyFill="1" applyBorder="1" applyAlignment="1">
      <alignment horizontal="center" vertical="center" wrapText="1"/>
    </xf>
    <xf numFmtId="0" fontId="11" fillId="8" borderId="4" xfId="4" applyFont="1" applyFill="1" applyBorder="1" applyAlignment="1">
      <alignment horizontal="left" vertical="center" wrapText="1"/>
    </xf>
    <xf numFmtId="0" fontId="11" fillId="8" borderId="5" xfId="4" applyFont="1" applyFill="1" applyBorder="1" applyAlignment="1">
      <alignment horizontal="right" vertical="center" wrapText="1"/>
    </xf>
    <xf numFmtId="0" fontId="11" fillId="9" borderId="15" xfId="4" applyFont="1" applyFill="1" applyBorder="1" applyAlignment="1">
      <alignment horizontal="left" vertical="center" wrapText="1"/>
    </xf>
    <xf numFmtId="0" fontId="11" fillId="9" borderId="5" xfId="4" applyFont="1" applyFill="1" applyBorder="1" applyAlignment="1">
      <alignment horizontal="center" vertical="center" wrapText="1"/>
    </xf>
    <xf numFmtId="184" fontId="11" fillId="9" borderId="5" xfId="4" applyNumberFormat="1" applyFont="1" applyFill="1" applyBorder="1" applyAlignment="1">
      <alignment horizontal="center" vertical="center"/>
    </xf>
    <xf numFmtId="184" fontId="11" fillId="9" borderId="6" xfId="4" applyNumberFormat="1" applyFont="1" applyFill="1" applyBorder="1" applyAlignment="1">
      <alignment horizontal="center" vertical="center"/>
    </xf>
    <xf numFmtId="38" fontId="11" fillId="8" borderId="5" xfId="5" applyNumberFormat="1" applyFont="1" applyFill="1" applyBorder="1" applyAlignment="1">
      <alignment horizontal="right" vertical="center"/>
    </xf>
    <xf numFmtId="185" fontId="11" fillId="8" borderId="5" xfId="4" applyNumberFormat="1" applyFont="1" applyFill="1" applyBorder="1" applyAlignment="1">
      <alignment horizontal="center"/>
    </xf>
    <xf numFmtId="38" fontId="31" fillId="8" borderId="5" xfId="5" applyNumberFormat="1" applyFont="1" applyFill="1" applyBorder="1" applyAlignment="1">
      <alignment horizontal="right" vertical="center"/>
    </xf>
    <xf numFmtId="185" fontId="21" fillId="8" borderId="5" xfId="4" applyNumberFormat="1" applyFont="1" applyFill="1" applyBorder="1" applyAlignment="1">
      <alignment horizontal="center"/>
    </xf>
    <xf numFmtId="179" fontId="11" fillId="8" borderId="5" xfId="4" applyNumberFormat="1" applyFont="1" applyFill="1" applyBorder="1" applyAlignment="1">
      <alignment horizontal="center"/>
    </xf>
    <xf numFmtId="0" fontId="11" fillId="8" borderId="19" xfId="4" applyFont="1" applyFill="1" applyBorder="1" applyAlignment="1">
      <alignment horizontal="left" vertical="center" wrapText="1"/>
    </xf>
    <xf numFmtId="0" fontId="11" fillId="8" borderId="14" xfId="4" applyFont="1" applyFill="1" applyBorder="1" applyAlignment="1">
      <alignment horizontal="left" vertical="center" wrapText="1"/>
    </xf>
    <xf numFmtId="0" fontId="11" fillId="8" borderId="14" xfId="4" applyFont="1" applyFill="1" applyBorder="1" applyAlignment="1">
      <alignment horizontal="center" vertical="center" wrapText="1"/>
    </xf>
    <xf numFmtId="185" fontId="11" fillId="8" borderId="14" xfId="4" applyNumberFormat="1" applyFont="1" applyFill="1" applyBorder="1" applyAlignment="1">
      <alignment horizontal="center"/>
    </xf>
    <xf numFmtId="187" fontId="11" fillId="8" borderId="14" xfId="4" applyNumberFormat="1" applyFont="1" applyFill="1" applyBorder="1" applyAlignment="1">
      <alignment horizontal="center" vertical="center" wrapText="1"/>
    </xf>
    <xf numFmtId="38" fontId="11" fillId="8" borderId="14" xfId="5" applyNumberFormat="1" applyFont="1" applyFill="1" applyBorder="1" applyAlignment="1">
      <alignment horizontal="right" vertical="center"/>
    </xf>
    <xf numFmtId="0" fontId="11" fillId="8" borderId="29" xfId="4" applyFont="1" applyFill="1" applyBorder="1" applyAlignment="1">
      <alignment horizontal="left" vertical="center" wrapText="1"/>
    </xf>
    <xf numFmtId="0" fontId="11" fillId="8" borderId="15" xfId="4" applyFont="1" applyFill="1" applyBorder="1" applyAlignment="1">
      <alignment horizontal="center" vertical="center" wrapText="1"/>
    </xf>
    <xf numFmtId="187" fontId="36" fillId="8" borderId="5" xfId="5" applyNumberFormat="1" applyFont="1" applyFill="1" applyBorder="1" applyAlignment="1">
      <alignment horizontal="center" vertical="center"/>
    </xf>
    <xf numFmtId="9" fontId="21" fillId="8" borderId="5" xfId="4" applyNumberFormat="1" applyFont="1" applyFill="1" applyBorder="1" applyAlignment="1">
      <alignment horizontal="center" vertical="center"/>
    </xf>
    <xf numFmtId="0" fontId="11" fillId="9" borderId="4" xfId="4" applyFont="1" applyFill="1" applyBorder="1" applyAlignment="1">
      <alignment horizontal="center" vertical="center" wrapText="1"/>
    </xf>
    <xf numFmtId="0" fontId="11" fillId="9" borderId="29" xfId="4" applyFont="1" applyFill="1" applyBorder="1" applyAlignment="1">
      <alignment horizontal="left" vertical="center" wrapText="1"/>
    </xf>
    <xf numFmtId="0" fontId="11" fillId="9" borderId="25" xfId="4" applyFont="1" applyFill="1" applyBorder="1" applyAlignment="1">
      <alignment horizontal="center" vertical="center" wrapText="1"/>
    </xf>
    <xf numFmtId="0" fontId="11" fillId="9" borderId="15" xfId="4" applyFont="1" applyFill="1" applyBorder="1" applyAlignment="1">
      <alignment horizontal="center" vertical="center" wrapText="1"/>
    </xf>
    <xf numFmtId="185" fontId="11" fillId="9" borderId="5" xfId="4" applyNumberFormat="1" applyFont="1" applyFill="1" applyBorder="1" applyAlignment="1">
      <alignment horizontal="center"/>
    </xf>
    <xf numFmtId="187" fontId="36" fillId="9" borderId="5" xfId="5" applyNumberFormat="1" applyFont="1" applyFill="1" applyBorder="1" applyAlignment="1">
      <alignment horizontal="center" vertical="center"/>
    </xf>
    <xf numFmtId="185" fontId="11" fillId="9" borderId="5" xfId="4" applyNumberFormat="1" applyFont="1" applyFill="1" applyBorder="1" applyAlignment="1">
      <alignment horizontal="center" vertical="center"/>
    </xf>
    <xf numFmtId="9" fontId="21" fillId="9" borderId="5" xfId="4" applyNumberFormat="1" applyFont="1" applyFill="1" applyBorder="1" applyAlignment="1">
      <alignment horizontal="center" vertical="center"/>
    </xf>
    <xf numFmtId="189" fontId="11" fillId="0" borderId="82" xfId="6" applyNumberFormat="1" applyFont="1" applyFill="1" applyBorder="1" applyAlignment="1">
      <alignment horizontal="center" vertical="center"/>
    </xf>
    <xf numFmtId="180" fontId="11" fillId="0" borderId="20" xfId="6" applyNumberFormat="1" applyFont="1" applyBorder="1">
      <alignment vertical="center"/>
    </xf>
    <xf numFmtId="0" fontId="41" fillId="0" borderId="0" xfId="6" applyFont="1" applyFill="1" applyBorder="1">
      <alignment vertical="center"/>
    </xf>
    <xf numFmtId="0" fontId="68" fillId="0" borderId="0" xfId="6" applyFont="1" applyFill="1" applyBorder="1">
      <alignment vertical="center"/>
    </xf>
    <xf numFmtId="0" fontId="11" fillId="0" borderId="25" xfId="6" applyFont="1" applyBorder="1">
      <alignment vertical="center"/>
    </xf>
    <xf numFmtId="189" fontId="11" fillId="0" borderId="25" xfId="6" applyNumberFormat="1" applyFont="1" applyFill="1" applyBorder="1" applyAlignment="1">
      <alignment horizontal="center" vertical="center"/>
    </xf>
    <xf numFmtId="180" fontId="11" fillId="0" borderId="25" xfId="6" applyNumberFormat="1" applyFont="1" applyBorder="1">
      <alignment vertical="center"/>
    </xf>
    <xf numFmtId="0" fontId="11" fillId="8" borderId="25" xfId="6" applyFont="1" applyFill="1" applyBorder="1">
      <alignment vertical="center"/>
    </xf>
    <xf numFmtId="189" fontId="11" fillId="8" borderId="25" xfId="6" applyNumberFormat="1" applyFont="1" applyFill="1" applyBorder="1" applyAlignment="1">
      <alignment horizontal="center" vertical="center"/>
    </xf>
    <xf numFmtId="189" fontId="11" fillId="8" borderId="32" xfId="6" applyNumberFormat="1" applyFont="1" applyFill="1" applyBorder="1" applyAlignment="1">
      <alignment horizontal="center" vertical="center"/>
    </xf>
    <xf numFmtId="0" fontId="11" fillId="8" borderId="5" xfId="4" applyFont="1" applyFill="1" applyBorder="1" applyAlignment="1">
      <alignment horizontal="left" vertical="center" shrinkToFit="1"/>
    </xf>
    <xf numFmtId="0" fontId="11" fillId="8" borderId="5" xfId="6" applyFont="1" applyFill="1" applyBorder="1" applyAlignment="1">
      <alignment vertical="center" shrinkToFit="1"/>
    </xf>
    <xf numFmtId="0" fontId="11" fillId="8" borderId="12" xfId="4" applyFont="1" applyFill="1" applyBorder="1" applyAlignment="1">
      <alignment horizontal="left" vertical="center" shrinkToFit="1"/>
    </xf>
    <xf numFmtId="0" fontId="11" fillId="8" borderId="24" xfId="4" applyFont="1" applyFill="1" applyBorder="1" applyAlignment="1">
      <alignment horizontal="left" vertical="center" wrapText="1"/>
    </xf>
    <xf numFmtId="0" fontId="11" fillId="8" borderId="14" xfId="4" applyFont="1" applyFill="1" applyBorder="1" applyAlignment="1">
      <alignment horizontal="left" vertical="center" shrinkToFit="1"/>
    </xf>
    <xf numFmtId="0" fontId="11" fillId="8" borderId="62" xfId="4" applyFont="1" applyFill="1" applyBorder="1" applyAlignment="1">
      <alignment horizontal="left" vertical="center" shrinkToFit="1"/>
    </xf>
    <xf numFmtId="0" fontId="11" fillId="8" borderId="14" xfId="4" applyFont="1" applyFill="1" applyBorder="1" applyAlignment="1">
      <alignment horizontal="right" vertical="center" wrapText="1"/>
    </xf>
    <xf numFmtId="184" fontId="11" fillId="8" borderId="20" xfId="4" applyNumberFormat="1" applyFont="1" applyFill="1" applyBorder="1" applyAlignment="1">
      <alignment horizontal="center" vertical="center"/>
    </xf>
    <xf numFmtId="0" fontId="11" fillId="8" borderId="10" xfId="4" applyFont="1" applyFill="1" applyBorder="1" applyAlignment="1">
      <alignment horizontal="left" vertical="center" wrapText="1"/>
    </xf>
    <xf numFmtId="0" fontId="11" fillId="8" borderId="62" xfId="4" applyFont="1" applyFill="1" applyBorder="1" applyAlignment="1">
      <alignment horizontal="right" vertical="center" wrapText="1"/>
    </xf>
    <xf numFmtId="0" fontId="11" fillId="9" borderId="25" xfId="4" applyFont="1" applyFill="1" applyBorder="1" applyAlignment="1">
      <alignment horizontal="left" vertical="center" wrapText="1"/>
    </xf>
    <xf numFmtId="0" fontId="15" fillId="2" borderId="83" xfId="4" applyFont="1" applyFill="1" applyBorder="1" applyAlignment="1">
      <alignment horizontal="center"/>
    </xf>
    <xf numFmtId="0" fontId="15" fillId="2" borderId="84" xfId="6" applyFont="1" applyFill="1" applyBorder="1">
      <alignment vertical="center"/>
    </xf>
    <xf numFmtId="0" fontId="15" fillId="2" borderId="85" xfId="6" applyFont="1" applyFill="1" applyBorder="1">
      <alignment vertical="center"/>
    </xf>
    <xf numFmtId="0" fontId="15" fillId="2" borderId="85" xfId="6" applyFont="1" applyFill="1" applyBorder="1" applyAlignment="1">
      <alignment horizontal="center"/>
    </xf>
    <xf numFmtId="0" fontId="15" fillId="3" borderId="85" xfId="4" applyFont="1" applyFill="1" applyBorder="1" applyAlignment="1">
      <alignment horizontal="center"/>
    </xf>
    <xf numFmtId="0" fontId="15" fillId="2" borderId="86" xfId="6" applyFont="1" applyFill="1" applyBorder="1" applyAlignment="1">
      <alignment horizontal="center"/>
    </xf>
    <xf numFmtId="0" fontId="15" fillId="2" borderId="87" xfId="6" applyFont="1" applyFill="1" applyBorder="1" applyAlignment="1">
      <alignment horizontal="center"/>
    </xf>
    <xf numFmtId="0" fontId="17" fillId="2" borderId="88" xfId="4" applyFont="1" applyFill="1" applyBorder="1" applyAlignment="1">
      <alignment horizontal="center"/>
    </xf>
    <xf numFmtId="0" fontId="17" fillId="2" borderId="89" xfId="6" applyFont="1" applyFill="1" applyBorder="1" applyAlignment="1">
      <alignment horizontal="center"/>
    </xf>
    <xf numFmtId="0" fontId="11" fillId="8" borderId="88" xfId="6" applyFont="1" applyFill="1" applyBorder="1">
      <alignment vertical="center"/>
    </xf>
    <xf numFmtId="180" fontId="11" fillId="8" borderId="80" xfId="6" applyNumberFormat="1" applyFont="1" applyFill="1" applyBorder="1">
      <alignment vertical="center"/>
    </xf>
    <xf numFmtId="180" fontId="11" fillId="8" borderId="90" xfId="6" applyNumberFormat="1" applyFont="1" applyFill="1" applyBorder="1">
      <alignment vertical="center"/>
    </xf>
    <xf numFmtId="180" fontId="29" fillId="8" borderId="80" xfId="6" applyNumberFormat="1" applyFont="1" applyFill="1" applyBorder="1">
      <alignment vertical="center"/>
    </xf>
    <xf numFmtId="0" fontId="11" fillId="8" borderId="91" xfId="6" applyFont="1" applyFill="1" applyBorder="1">
      <alignment vertical="center"/>
    </xf>
    <xf numFmtId="0" fontId="11" fillId="8" borderId="92" xfId="6" applyFont="1" applyFill="1" applyBorder="1">
      <alignment vertical="center"/>
    </xf>
    <xf numFmtId="0" fontId="11" fillId="8" borderId="11" xfId="6" applyFont="1" applyFill="1" applyBorder="1">
      <alignment vertical="center"/>
    </xf>
    <xf numFmtId="189" fontId="11" fillId="8" borderId="11" xfId="6" applyNumberFormat="1" applyFont="1" applyFill="1" applyBorder="1">
      <alignment vertical="center"/>
    </xf>
    <xf numFmtId="180" fontId="11" fillId="8" borderId="11" xfId="6" applyNumberFormat="1" applyFont="1" applyFill="1" applyBorder="1">
      <alignment vertical="center"/>
    </xf>
    <xf numFmtId="10" fontId="11" fillId="8" borderId="11" xfId="6" applyNumberFormat="1" applyFont="1" applyFill="1" applyBorder="1">
      <alignment vertical="center"/>
    </xf>
    <xf numFmtId="180" fontId="11" fillId="8" borderId="13" xfId="6" applyNumberFormat="1" applyFont="1" applyFill="1" applyBorder="1">
      <alignment vertical="center"/>
    </xf>
    <xf numFmtId="180" fontId="11" fillId="8" borderId="89" xfId="6" applyNumberFormat="1" applyFont="1" applyFill="1" applyBorder="1">
      <alignment vertical="center"/>
    </xf>
    <xf numFmtId="0" fontId="71" fillId="0" borderId="0" xfId="0" applyFont="1" applyFill="1" applyAlignment="1">
      <alignment horizontal="center" vertical="center"/>
    </xf>
    <xf numFmtId="0" fontId="68" fillId="0" borderId="5" xfId="0" applyFont="1" applyFill="1" applyBorder="1" applyAlignment="1">
      <alignment horizontal="center" vertical="center" wrapText="1"/>
    </xf>
    <xf numFmtId="0" fontId="68" fillId="0" borderId="5" xfId="0" applyFont="1" applyFill="1" applyBorder="1" applyAlignment="1">
      <alignment horizontal="left" vertical="center" wrapText="1"/>
    </xf>
    <xf numFmtId="187" fontId="69" fillId="0" borderId="5" xfId="0" applyNumberFormat="1" applyFont="1" applyFill="1" applyBorder="1" applyAlignment="1">
      <alignment horizontal="center" vertical="center" wrapText="1"/>
    </xf>
    <xf numFmtId="191" fontId="69" fillId="0" borderId="5" xfId="0" applyNumberFormat="1" applyFont="1" applyFill="1" applyBorder="1" applyAlignment="1">
      <alignment horizontal="center"/>
    </xf>
    <xf numFmtId="195" fontId="68" fillId="0" borderId="5" xfId="0" applyNumberFormat="1" applyFont="1" applyFill="1" applyBorder="1" applyAlignment="1">
      <alignment horizontal="center" vertical="center" wrapText="1"/>
    </xf>
    <xf numFmtId="186" fontId="68" fillId="0" borderId="5" xfId="0" applyNumberFormat="1" applyFont="1" applyFill="1" applyBorder="1" applyAlignment="1">
      <alignment horizontal="center" vertical="center"/>
    </xf>
    <xf numFmtId="182" fontId="68" fillId="0" borderId="5" xfId="0" applyNumberFormat="1" applyFont="1" applyFill="1" applyBorder="1" applyAlignment="1">
      <alignment horizontal="center" vertical="center"/>
    </xf>
    <xf numFmtId="10" fontId="68" fillId="0" borderId="5" xfId="0" applyNumberFormat="1" applyFont="1" applyFill="1" applyBorder="1" applyAlignment="1">
      <alignment horizontal="center" vertical="center"/>
    </xf>
    <xf numFmtId="181" fontId="69" fillId="0" borderId="5" xfId="0" applyNumberFormat="1" applyFont="1" applyFill="1" applyBorder="1" applyAlignment="1">
      <alignment horizontal="center" vertical="center"/>
    </xf>
    <xf numFmtId="0" fontId="71" fillId="0" borderId="6" xfId="0" applyFont="1" applyFill="1" applyBorder="1" applyAlignment="1">
      <alignment horizontal="center" vertical="center"/>
    </xf>
    <xf numFmtId="0" fontId="68" fillId="0" borderId="21" xfId="0" applyFont="1" applyFill="1" applyBorder="1" applyAlignment="1">
      <alignment horizontal="center" vertical="center" wrapText="1"/>
    </xf>
    <xf numFmtId="0" fontId="68" fillId="0" borderId="22" xfId="0" applyFont="1" applyFill="1" applyBorder="1" applyAlignment="1">
      <alignment horizontal="left" vertical="center" wrapText="1"/>
    </xf>
    <xf numFmtId="0" fontId="68" fillId="0" borderId="22" xfId="0" applyFont="1" applyFill="1" applyBorder="1" applyAlignment="1">
      <alignment horizontal="center" vertical="center" wrapText="1"/>
    </xf>
    <xf numFmtId="187" fontId="69" fillId="0" borderId="22" xfId="0" applyNumberFormat="1" applyFont="1" applyFill="1" applyBorder="1" applyAlignment="1">
      <alignment horizontal="center" vertical="center" wrapText="1"/>
    </xf>
    <xf numFmtId="191" fontId="69" fillId="0" borderId="22" xfId="0" applyNumberFormat="1" applyFont="1" applyFill="1" applyBorder="1" applyAlignment="1">
      <alignment horizontal="center"/>
    </xf>
    <xf numFmtId="195" fontId="68" fillId="0" borderId="22" xfId="0" applyNumberFormat="1" applyFont="1" applyFill="1" applyBorder="1" applyAlignment="1">
      <alignment horizontal="center" vertical="center"/>
    </xf>
    <xf numFmtId="186" fontId="68" fillId="0" borderId="22" xfId="0" applyNumberFormat="1" applyFont="1" applyFill="1" applyBorder="1" applyAlignment="1">
      <alignment horizontal="center" vertical="center"/>
    </xf>
    <xf numFmtId="182" fontId="68" fillId="0" borderId="22" xfId="0" applyNumberFormat="1" applyFont="1" applyFill="1" applyBorder="1" applyAlignment="1">
      <alignment horizontal="center" vertical="center"/>
    </xf>
    <xf numFmtId="10" fontId="68" fillId="0" borderId="22" xfId="0" applyNumberFormat="1" applyFont="1" applyFill="1" applyBorder="1" applyAlignment="1">
      <alignment horizontal="center" vertical="center"/>
    </xf>
    <xf numFmtId="181" fontId="69" fillId="0" borderId="22" xfId="0" applyNumberFormat="1" applyFont="1" applyFill="1" applyBorder="1" applyAlignment="1">
      <alignment horizontal="center" vertical="center"/>
    </xf>
    <xf numFmtId="0" fontId="71" fillId="0" borderId="23" xfId="0" applyFont="1" applyFill="1" applyBorder="1" applyAlignment="1">
      <alignment horizontal="center" vertical="center"/>
    </xf>
    <xf numFmtId="0" fontId="41" fillId="9" borderId="4" xfId="4" applyFont="1" applyFill="1" applyBorder="1" applyAlignment="1">
      <alignment horizontal="center" vertical="center" wrapText="1"/>
    </xf>
    <xf numFmtId="0" fontId="41" fillId="9" borderId="25" xfId="0" applyFont="1" applyFill="1" applyBorder="1" applyAlignment="1">
      <alignment horizontal="left" vertical="center"/>
    </xf>
    <xf numFmtId="0" fontId="41" fillId="9" borderId="5" xfId="4" applyFont="1" applyFill="1" applyBorder="1" applyAlignment="1">
      <alignment horizontal="left" vertical="center" wrapText="1"/>
    </xf>
    <xf numFmtId="0" fontId="41" fillId="9" borderId="5" xfId="4" applyFont="1" applyFill="1" applyBorder="1" applyAlignment="1">
      <alignment horizontal="center" vertical="center" wrapText="1"/>
    </xf>
    <xf numFmtId="187" fontId="41" fillId="9" borderId="5" xfId="4" applyNumberFormat="1" applyFont="1" applyFill="1" applyBorder="1" applyAlignment="1">
      <alignment horizontal="center" vertical="center" wrapText="1"/>
    </xf>
    <xf numFmtId="188" fontId="41" fillId="9" borderId="5" xfId="4" applyNumberFormat="1" applyFont="1" applyFill="1" applyBorder="1" applyAlignment="1">
      <alignment horizontal="right" vertical="center" wrapText="1"/>
    </xf>
    <xf numFmtId="184" fontId="41" fillId="9" borderId="5" xfId="4" applyNumberFormat="1" applyFont="1" applyFill="1" applyBorder="1" applyAlignment="1">
      <alignment horizontal="center" vertical="center"/>
    </xf>
    <xf numFmtId="184" fontId="41" fillId="9" borderId="6" xfId="4" applyNumberFormat="1" applyFont="1" applyFill="1" applyBorder="1" applyAlignment="1">
      <alignment horizontal="center" vertical="center"/>
    </xf>
    <xf numFmtId="0" fontId="69" fillId="9" borderId="0" xfId="4" applyFont="1" applyFill="1"/>
    <xf numFmtId="0" fontId="44" fillId="9" borderId="0" xfId="4" applyFont="1" applyFill="1"/>
    <xf numFmtId="0" fontId="73" fillId="3" borderId="2" xfId="4" applyFont="1" applyFill="1" applyBorder="1" applyAlignment="1">
      <alignment horizontal="center"/>
    </xf>
    <xf numFmtId="0" fontId="74" fillId="3" borderId="5" xfId="4" applyFont="1" applyFill="1" applyBorder="1" applyAlignment="1">
      <alignment horizontal="center"/>
    </xf>
    <xf numFmtId="179" fontId="68" fillId="8" borderId="5" xfId="4" applyNumberFormat="1" applyFont="1" applyFill="1" applyBorder="1" applyAlignment="1">
      <alignment horizontal="center" vertical="center" wrapText="1"/>
    </xf>
    <xf numFmtId="0" fontId="68" fillId="0" borderId="94" xfId="0" applyFont="1" applyBorder="1" applyAlignment="1">
      <alignment horizontal="left" vertical="center"/>
    </xf>
    <xf numFmtId="179" fontId="68" fillId="0" borderId="5" xfId="4" applyNumberFormat="1" applyFont="1" applyFill="1" applyBorder="1" applyAlignment="1">
      <alignment horizontal="center" vertical="center" wrapText="1"/>
    </xf>
    <xf numFmtId="179" fontId="68" fillId="0" borderId="5" xfId="4" applyNumberFormat="1" applyFont="1" applyFill="1" applyBorder="1" applyAlignment="1">
      <alignment horizontal="center"/>
    </xf>
    <xf numFmtId="179" fontId="68" fillId="8" borderId="5" xfId="4" applyNumberFormat="1" applyFont="1" applyFill="1" applyBorder="1" applyAlignment="1">
      <alignment horizontal="center"/>
    </xf>
    <xf numFmtId="179" fontId="68" fillId="5" borderId="5" xfId="4" applyNumberFormat="1" applyFont="1" applyFill="1" applyBorder="1" applyAlignment="1">
      <alignment horizontal="center"/>
    </xf>
    <xf numFmtId="179" fontId="68" fillId="5" borderId="5" xfId="4" applyNumberFormat="1" applyFont="1" applyFill="1" applyBorder="1" applyAlignment="1">
      <alignment horizontal="center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68" fillId="5" borderId="5" xfId="4" applyFont="1" applyFill="1" applyBorder="1" applyAlignment="1">
      <alignment horizontal="center" vertical="center" wrapText="1"/>
    </xf>
    <xf numFmtId="186" fontId="68" fillId="8" borderId="5" xfId="4" applyNumberFormat="1" applyFont="1" applyFill="1" applyBorder="1" applyAlignment="1">
      <alignment horizontal="center" vertical="center" wrapText="1"/>
    </xf>
    <xf numFmtId="0" fontId="68" fillId="8" borderId="5" xfId="4" applyFont="1" applyFill="1" applyBorder="1" applyAlignment="1">
      <alignment horizontal="center" vertical="center" wrapText="1"/>
    </xf>
    <xf numFmtId="179" fontId="68" fillId="0" borderId="8" xfId="4" applyNumberFormat="1" applyFont="1" applyFill="1" applyBorder="1" applyAlignment="1">
      <alignment horizontal="center" vertical="center" wrapText="1"/>
    </xf>
    <xf numFmtId="179" fontId="68" fillId="8" borderId="14" xfId="4" applyNumberFormat="1" applyFont="1" applyFill="1" applyBorder="1" applyAlignment="1">
      <alignment horizontal="center" vertical="center" wrapText="1"/>
    </xf>
    <xf numFmtId="179" fontId="68" fillId="8" borderId="12" xfId="4" applyNumberFormat="1" applyFont="1" applyFill="1" applyBorder="1" applyAlignment="1">
      <alignment horizontal="center" vertical="center" wrapText="1"/>
    </xf>
    <xf numFmtId="179" fontId="68" fillId="0" borderId="25" xfId="4" applyNumberFormat="1" applyFont="1" applyFill="1" applyBorder="1" applyAlignment="1">
      <alignment horizontal="center" vertical="center" wrapText="1"/>
    </xf>
    <xf numFmtId="0" fontId="68" fillId="9" borderId="25" xfId="0" applyFont="1" applyFill="1" applyBorder="1" applyAlignment="1">
      <alignment horizontal="center"/>
    </xf>
    <xf numFmtId="0" fontId="3" fillId="0" borderId="0" xfId="4" applyFont="1" applyFill="1" applyAlignment="1">
      <alignment horizontal="right"/>
    </xf>
    <xf numFmtId="0" fontId="68" fillId="0" borderId="25" xfId="4" applyFont="1" applyFill="1" applyBorder="1" applyAlignment="1">
      <alignment horizontal="right"/>
    </xf>
    <xf numFmtId="0" fontId="58" fillId="8" borderId="25" xfId="6" applyFont="1" applyFill="1" applyBorder="1">
      <alignment vertical="center"/>
    </xf>
    <xf numFmtId="0" fontId="58" fillId="8" borderId="25" xfId="4" applyFont="1" applyFill="1" applyBorder="1" applyAlignment="1">
      <alignment horizontal="left" vertical="center" wrapText="1"/>
    </xf>
    <xf numFmtId="187" fontId="58" fillId="8" borderId="25" xfId="4" applyNumberFormat="1" applyFont="1" applyFill="1" applyBorder="1" applyAlignment="1">
      <alignment horizontal="center" vertical="center" wrapText="1"/>
    </xf>
    <xf numFmtId="189" fontId="58" fillId="8" borderId="25" xfId="6" applyNumberFormat="1" applyFont="1" applyFill="1" applyBorder="1" applyAlignment="1">
      <alignment horizontal="center" vertical="center"/>
    </xf>
    <xf numFmtId="180" fontId="58" fillId="0" borderId="25" xfId="6" applyNumberFormat="1" applyFont="1" applyBorder="1">
      <alignment vertical="center"/>
    </xf>
    <xf numFmtId="0" fontId="75" fillId="0" borderId="0" xfId="6" applyFont="1" applyFill="1" applyBorder="1">
      <alignment vertical="center"/>
    </xf>
    <xf numFmtId="0" fontId="11" fillId="9" borderId="25" xfId="6" applyFont="1" applyFill="1" applyBorder="1">
      <alignment vertical="center"/>
    </xf>
    <xf numFmtId="187" fontId="11" fillId="9" borderId="25" xfId="4" applyNumberFormat="1" applyFont="1" applyFill="1" applyBorder="1" applyAlignment="1">
      <alignment horizontal="center" vertical="center" wrapText="1"/>
    </xf>
    <xf numFmtId="189" fontId="11" fillId="9" borderId="25" xfId="6" applyNumberFormat="1" applyFont="1" applyFill="1" applyBorder="1" applyAlignment="1">
      <alignment horizontal="center" vertical="center"/>
    </xf>
    <xf numFmtId="180" fontId="11" fillId="9" borderId="25" xfId="6" applyNumberFormat="1" applyFont="1" applyFill="1" applyBorder="1">
      <alignment vertical="center"/>
    </xf>
    <xf numFmtId="0" fontId="41" fillId="9" borderId="0" xfId="6" applyFont="1" applyFill="1" applyBorder="1">
      <alignment vertical="center"/>
    </xf>
    <xf numFmtId="0" fontId="71" fillId="9" borderId="0" xfId="4" applyFont="1" applyFill="1" applyAlignment="1">
      <alignment horizontal="center" vertical="center"/>
    </xf>
    <xf numFmtId="0" fontId="70" fillId="9" borderId="0" xfId="4" applyFont="1" applyFill="1"/>
    <xf numFmtId="0" fontId="68" fillId="0" borderId="4" xfId="4" applyFont="1" applyFill="1" applyBorder="1" applyAlignment="1">
      <alignment horizontal="center" vertical="center" wrapText="1"/>
    </xf>
    <xf numFmtId="0" fontId="68" fillId="0" borderId="1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left" vertical="center" wrapText="1"/>
    </xf>
    <xf numFmtId="187" fontId="68" fillId="0" borderId="5" xfId="4" applyNumberFormat="1" applyFont="1" applyFill="1" applyBorder="1" applyAlignment="1">
      <alignment horizontal="center" vertical="center" wrapText="1"/>
    </xf>
    <xf numFmtId="185" fontId="68" fillId="0" borderId="5" xfId="4" applyNumberFormat="1" applyFont="1" applyFill="1" applyBorder="1" applyAlignment="1">
      <alignment horizontal="center" vertical="center" wrapText="1"/>
    </xf>
    <xf numFmtId="179" fontId="68" fillId="0" borderId="5" xfId="4" applyNumberFormat="1" applyFont="1" applyFill="1" applyBorder="1" applyAlignment="1">
      <alignment horizontal="center" vertical="center"/>
    </xf>
    <xf numFmtId="10" fontId="68" fillId="0" borderId="5" xfId="4" applyNumberFormat="1" applyFont="1" applyFill="1" applyBorder="1" applyAlignment="1">
      <alignment horizontal="center" vertical="center"/>
    </xf>
    <xf numFmtId="184" fontId="68" fillId="0" borderId="5" xfId="4" applyNumberFormat="1" applyFont="1" applyFill="1" applyBorder="1" applyAlignment="1">
      <alignment horizontal="center" vertical="center"/>
    </xf>
    <xf numFmtId="184" fontId="69" fillId="0" borderId="6" xfId="4" applyNumberFormat="1" applyFont="1" applyFill="1" applyBorder="1" applyAlignment="1">
      <alignment horizontal="center" vertical="center"/>
    </xf>
    <xf numFmtId="0" fontId="71" fillId="0" borderId="0" xfId="4" applyFont="1" applyFill="1" applyAlignment="1">
      <alignment horizontal="center" vertical="center"/>
    </xf>
    <xf numFmtId="0" fontId="41" fillId="9" borderId="30" xfId="4" applyFont="1" applyFill="1" applyBorder="1" applyAlignment="1">
      <alignment horizontal="center" vertical="center" wrapText="1"/>
    </xf>
    <xf numFmtId="0" fontId="41" fillId="9" borderId="11" xfId="4" applyFont="1" applyFill="1" applyBorder="1" applyAlignment="1">
      <alignment horizontal="center" vertical="center" wrapText="1"/>
    </xf>
    <xf numFmtId="0" fontId="41" fillId="9" borderId="25" xfId="4" applyFont="1" applyFill="1" applyBorder="1" applyAlignment="1">
      <alignment horizontal="center" vertical="center" wrapText="1"/>
    </xf>
    <xf numFmtId="4" fontId="41" fillId="9" borderId="25" xfId="4" applyNumberFormat="1" applyFont="1" applyFill="1" applyBorder="1" applyAlignment="1">
      <alignment horizontal="center" vertical="center" wrapText="1"/>
    </xf>
    <xf numFmtId="187" fontId="41" fillId="9" borderId="25" xfId="4" applyNumberFormat="1" applyFont="1" applyFill="1" applyBorder="1" applyAlignment="1">
      <alignment horizontal="center" vertical="center" wrapText="1"/>
    </xf>
    <xf numFmtId="185" fontId="41" fillId="9" borderId="25" xfId="4" applyNumberFormat="1" applyFont="1" applyFill="1" applyBorder="1" applyAlignment="1">
      <alignment horizontal="center" vertical="center" wrapText="1"/>
    </xf>
    <xf numFmtId="179" fontId="41" fillId="9" borderId="25" xfId="4" applyNumberFormat="1" applyFont="1" applyFill="1" applyBorder="1" applyAlignment="1">
      <alignment horizontal="center" vertical="center"/>
    </xf>
    <xf numFmtId="10" fontId="41" fillId="9" borderId="25" xfId="4" applyNumberFormat="1" applyFont="1" applyFill="1" applyBorder="1" applyAlignment="1">
      <alignment horizontal="center" vertical="center"/>
    </xf>
    <xf numFmtId="184" fontId="41" fillId="9" borderId="25" xfId="4" applyNumberFormat="1" applyFont="1" applyFill="1" applyBorder="1" applyAlignment="1">
      <alignment horizontal="center" vertical="center"/>
    </xf>
    <xf numFmtId="184" fontId="36" fillId="9" borderId="25" xfId="4" applyNumberFormat="1" applyFont="1" applyFill="1" applyBorder="1" applyAlignment="1">
      <alignment horizontal="center" vertical="center"/>
    </xf>
    <xf numFmtId="0" fontId="4" fillId="9" borderId="0" xfId="4" applyFont="1" applyFill="1" applyAlignment="1">
      <alignment horizontal="center" vertical="center"/>
    </xf>
    <xf numFmtId="0" fontId="68" fillId="9" borderId="30" xfId="4" applyFont="1" applyFill="1" applyBorder="1" applyAlignment="1">
      <alignment horizontal="center" vertical="center" wrapText="1"/>
    </xf>
    <xf numFmtId="0" fontId="68" fillId="9" borderId="25" xfId="0" applyFont="1" applyFill="1" applyBorder="1" applyAlignment="1">
      <alignment horizontal="left" vertical="center"/>
    </xf>
    <xf numFmtId="0" fontId="68" fillId="9" borderId="11" xfId="4" applyFont="1" applyFill="1" applyBorder="1" applyAlignment="1">
      <alignment horizontal="center" vertical="center" wrapText="1"/>
    </xf>
    <xf numFmtId="0" fontId="68" fillId="9" borderId="25" xfId="4" applyFont="1" applyFill="1" applyBorder="1" applyAlignment="1">
      <alignment horizontal="center" vertical="center" wrapText="1"/>
    </xf>
    <xf numFmtId="4" fontId="68" fillId="9" borderId="25" xfId="4" applyNumberFormat="1" applyFont="1" applyFill="1" applyBorder="1" applyAlignment="1">
      <alignment horizontal="center" vertical="center" wrapText="1"/>
    </xf>
    <xf numFmtId="187" fontId="68" fillId="9" borderId="25" xfId="4" applyNumberFormat="1" applyFont="1" applyFill="1" applyBorder="1" applyAlignment="1">
      <alignment horizontal="center" vertical="center" wrapText="1"/>
    </xf>
    <xf numFmtId="185" fontId="68" fillId="9" borderId="25" xfId="4" applyNumberFormat="1" applyFont="1" applyFill="1" applyBorder="1" applyAlignment="1">
      <alignment horizontal="center" vertical="center" wrapText="1"/>
    </xf>
    <xf numFmtId="179" fontId="68" fillId="9" borderId="25" xfId="4" applyNumberFormat="1" applyFont="1" applyFill="1" applyBorder="1" applyAlignment="1">
      <alignment horizontal="center" vertical="center"/>
    </xf>
    <xf numFmtId="10" fontId="68" fillId="9" borderId="25" xfId="4" applyNumberFormat="1" applyFont="1" applyFill="1" applyBorder="1" applyAlignment="1">
      <alignment horizontal="center" vertical="center"/>
    </xf>
    <xf numFmtId="184" fontId="68" fillId="9" borderId="25" xfId="4" applyNumberFormat="1" applyFont="1" applyFill="1" applyBorder="1" applyAlignment="1">
      <alignment horizontal="center" vertical="center"/>
    </xf>
    <xf numFmtId="184" fontId="69" fillId="9" borderId="25" xfId="4" applyNumberFormat="1" applyFont="1" applyFill="1" applyBorder="1" applyAlignment="1">
      <alignment horizontal="center" vertical="center"/>
    </xf>
    <xf numFmtId="0" fontId="68" fillId="9" borderId="25" xfId="0" applyFont="1" applyFill="1" applyBorder="1"/>
    <xf numFmtId="0" fontId="68" fillId="9" borderId="25" xfId="4" applyFont="1" applyFill="1" applyBorder="1"/>
    <xf numFmtId="4" fontId="68" fillId="9" borderId="25" xfId="0" applyNumberFormat="1" applyFont="1" applyFill="1" applyBorder="1"/>
    <xf numFmtId="0" fontId="68" fillId="9" borderId="25" xfId="4" applyFont="1" applyFill="1" applyBorder="1" applyAlignment="1">
      <alignment horizontal="center"/>
    </xf>
    <xf numFmtId="0" fontId="11" fillId="0" borderId="25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left" vertical="center" wrapText="1"/>
    </xf>
    <xf numFmtId="180" fontId="11" fillId="0" borderId="25" xfId="0" applyNumberFormat="1" applyFont="1" applyFill="1" applyBorder="1" applyAlignment="1">
      <alignment horizontal="left" vertical="center" shrinkToFit="1"/>
    </xf>
    <xf numFmtId="187" fontId="11" fillId="0" borderId="25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left" vertical="center" wrapText="1"/>
    </xf>
    <xf numFmtId="180" fontId="12" fillId="0" borderId="0" xfId="5" applyNumberFormat="1" applyFont="1" applyAlignment="1">
      <alignment vertical="center" shrinkToFit="1"/>
    </xf>
    <xf numFmtId="180" fontId="11" fillId="0" borderId="0" xfId="5" applyNumberFormat="1" applyFont="1" applyAlignment="1">
      <alignment vertical="center" shrinkToFit="1"/>
    </xf>
    <xf numFmtId="180" fontId="15" fillId="2" borderId="2" xfId="5" applyNumberFormat="1" applyFont="1" applyFill="1" applyBorder="1" applyAlignment="1">
      <alignment horizontal="center" shrinkToFit="1"/>
    </xf>
    <xf numFmtId="180" fontId="17" fillId="2" borderId="5" xfId="5" applyNumberFormat="1" applyFont="1" applyFill="1" applyBorder="1" applyAlignment="1">
      <alignment horizontal="center" shrinkToFit="1"/>
    </xf>
    <xf numFmtId="180" fontId="11" fillId="5" borderId="48" xfId="0" applyNumberFormat="1" applyFont="1" applyFill="1" applyBorder="1" applyAlignment="1">
      <alignment horizontal="left" vertical="center" shrinkToFit="1"/>
    </xf>
    <xf numFmtId="180" fontId="11" fillId="5" borderId="25" xfId="0" applyNumberFormat="1" applyFont="1" applyFill="1" applyBorder="1" applyAlignment="1">
      <alignment horizontal="left" vertical="center" shrinkToFit="1"/>
    </xf>
    <xf numFmtId="0" fontId="12" fillId="0" borderId="0" xfId="5" applyFont="1" applyAlignment="1">
      <alignment vertical="center" shrinkToFit="1"/>
    </xf>
    <xf numFmtId="0" fontId="11" fillId="0" borderId="0" xfId="5" applyFont="1" applyAlignment="1">
      <alignment vertical="center" shrinkToFit="1"/>
    </xf>
    <xf numFmtId="0" fontId="15" fillId="2" borderId="2" xfId="5" applyFont="1" applyFill="1" applyBorder="1" applyAlignment="1">
      <alignment horizontal="center" shrinkToFit="1"/>
    </xf>
    <xf numFmtId="0" fontId="17" fillId="2" borderId="5" xfId="5" applyFont="1" applyFill="1" applyBorder="1" applyAlignment="1">
      <alignment horizontal="center" shrinkToFit="1"/>
    </xf>
    <xf numFmtId="0" fontId="68" fillId="0" borderId="5" xfId="0" applyFont="1" applyFill="1" applyBorder="1" applyAlignment="1">
      <alignment horizontal="left" vertical="center" shrinkToFit="1"/>
    </xf>
    <xf numFmtId="0" fontId="68" fillId="0" borderId="22" xfId="0" applyFont="1" applyFill="1" applyBorder="1" applyAlignment="1">
      <alignment horizontal="left" vertical="center" shrinkToFit="1"/>
    </xf>
    <xf numFmtId="0" fontId="6" fillId="0" borderId="0" xfId="3" applyFont="1"/>
    <xf numFmtId="0" fontId="6" fillId="6" borderId="0" xfId="3" applyFont="1" applyFill="1"/>
    <xf numFmtId="0" fontId="6" fillId="0" borderId="0" xfId="3" applyFont="1" applyFill="1"/>
    <xf numFmtId="0" fontId="2" fillId="0" borderId="0" xfId="3" applyFont="1" applyFill="1"/>
    <xf numFmtId="0" fontId="6" fillId="7" borderId="0" xfId="3" applyFont="1" applyFill="1"/>
    <xf numFmtId="0" fontId="2" fillId="7" borderId="0" xfId="3" applyFont="1" applyFill="1"/>
    <xf numFmtId="0" fontId="2" fillId="9" borderId="0" xfId="3" applyFont="1" applyFill="1"/>
    <xf numFmtId="0" fontId="2" fillId="0" borderId="0" xfId="3" applyFont="1"/>
    <xf numFmtId="0" fontId="2" fillId="0" borderId="0" xfId="3" applyFont="1" applyAlignment="1">
      <alignment horizontal="right"/>
    </xf>
    <xf numFmtId="0" fontId="14" fillId="0" borderId="0" xfId="3" applyFont="1"/>
    <xf numFmtId="0" fontId="54" fillId="0" borderId="0" xfId="3" applyFont="1"/>
    <xf numFmtId="0" fontId="52" fillId="0" borderId="0" xfId="3" applyFont="1"/>
    <xf numFmtId="0" fontId="52" fillId="6" borderId="0" xfId="3" applyFont="1" applyFill="1"/>
    <xf numFmtId="0" fontId="52" fillId="0" borderId="0" xfId="3" applyFont="1" applyFill="1"/>
    <xf numFmtId="0" fontId="49" fillId="0" borderId="0" xfId="3" applyFont="1" applyFill="1"/>
    <xf numFmtId="0" fontId="52" fillId="7" borderId="0" xfId="3" applyFont="1" applyFill="1"/>
    <xf numFmtId="0" fontId="49" fillId="7" borderId="0" xfId="3" applyFont="1" applyFill="1"/>
    <xf numFmtId="0" fontId="49" fillId="9" borderId="0" xfId="3" applyFont="1" applyFill="1"/>
    <xf numFmtId="0" fontId="49" fillId="10" borderId="0" xfId="3" applyFont="1" applyFill="1"/>
    <xf numFmtId="0" fontId="49" fillId="0" borderId="0" xfId="3" applyFont="1"/>
    <xf numFmtId="0" fontId="49" fillId="0" borderId="0" xfId="3" applyFont="1" applyAlignment="1">
      <alignment horizontal="right"/>
    </xf>
    <xf numFmtId="0" fontId="52" fillId="0" borderId="0" xfId="3" applyFont="1" applyAlignment="1">
      <alignment horizontal="left"/>
    </xf>
    <xf numFmtId="0" fontId="49" fillId="0" borderId="0" xfId="3" applyFont="1" applyFill="1" applyAlignment="1">
      <alignment horizontal="center"/>
    </xf>
    <xf numFmtId="0" fontId="55" fillId="0" borderId="0" xfId="3" applyFont="1"/>
    <xf numFmtId="14" fontId="52" fillId="0" borderId="0" xfId="3" applyNumberFormat="1" applyFont="1"/>
    <xf numFmtId="14" fontId="52" fillId="6" borderId="0" xfId="3" applyNumberFormat="1" applyFont="1" applyFill="1"/>
    <xf numFmtId="0" fontId="52" fillId="0" borderId="0" xfId="3" applyFont="1" applyFill="1" applyAlignment="1">
      <alignment horizontal="center"/>
    </xf>
    <xf numFmtId="0" fontId="49" fillId="3" borderId="0" xfId="3" applyFont="1" applyFill="1" applyAlignment="1">
      <alignment horizontal="center"/>
    </xf>
    <xf numFmtId="0" fontId="50" fillId="7" borderId="0" xfId="3" applyFont="1" applyFill="1" applyAlignment="1">
      <alignment horizontal="center"/>
    </xf>
    <xf numFmtId="0" fontId="49" fillId="7" borderId="0" xfId="3" applyFont="1" applyFill="1" applyAlignment="1">
      <alignment horizontal="center"/>
    </xf>
    <xf numFmtId="0" fontId="49" fillId="9" borderId="0" xfId="3" applyFont="1" applyFill="1" applyAlignment="1">
      <alignment horizontal="center"/>
    </xf>
    <xf numFmtId="0" fontId="49" fillId="10" borderId="0" xfId="3" applyFont="1" applyFill="1" applyAlignment="1">
      <alignment horizontal="center"/>
    </xf>
    <xf numFmtId="0" fontId="56" fillId="0" borderId="25" xfId="3" applyFont="1" applyBorder="1" applyAlignment="1">
      <alignment horizontal="center"/>
    </xf>
    <xf numFmtId="0" fontId="56" fillId="6" borderId="25" xfId="3" applyFont="1" applyFill="1" applyBorder="1" applyAlignment="1">
      <alignment horizontal="center"/>
    </xf>
    <xf numFmtId="0" fontId="56" fillId="0" borderId="25" xfId="3" applyFont="1" applyFill="1" applyBorder="1" applyAlignment="1">
      <alignment horizontal="center"/>
    </xf>
    <xf numFmtId="0" fontId="57" fillId="0" borderId="25" xfId="3" applyFont="1" applyFill="1" applyBorder="1" applyAlignment="1">
      <alignment horizontal="center"/>
    </xf>
    <xf numFmtId="0" fontId="56" fillId="7" borderId="25" xfId="3" applyFont="1" applyFill="1" applyBorder="1" applyAlignment="1">
      <alignment horizontal="center"/>
    </xf>
    <xf numFmtId="0" fontId="57" fillId="7" borderId="25" xfId="3" applyFont="1" applyFill="1" applyBorder="1" applyAlignment="1">
      <alignment horizontal="center"/>
    </xf>
    <xf numFmtId="0" fontId="57" fillId="9" borderId="25" xfId="3" applyFont="1" applyFill="1" applyBorder="1" applyAlignment="1">
      <alignment horizontal="center"/>
    </xf>
    <xf numFmtId="0" fontId="57" fillId="10" borderId="25" xfId="3" applyFont="1" applyFill="1" applyBorder="1" applyAlignment="1">
      <alignment horizontal="center"/>
    </xf>
    <xf numFmtId="0" fontId="57" fillId="0" borderId="25" xfId="3" applyFont="1" applyBorder="1" applyAlignment="1">
      <alignment horizontal="center"/>
    </xf>
    <xf numFmtId="0" fontId="56" fillId="0" borderId="0" xfId="3" applyFont="1"/>
    <xf numFmtId="0" fontId="5" fillId="5" borderId="95" xfId="3" applyFont="1" applyFill="1" applyBorder="1"/>
    <xf numFmtId="0" fontId="28" fillId="5" borderId="95" xfId="3" applyFont="1" applyFill="1" applyBorder="1"/>
    <xf numFmtId="0" fontId="28" fillId="0" borderId="95" xfId="3" applyFont="1" applyFill="1" applyBorder="1"/>
    <xf numFmtId="0" fontId="28" fillId="7" borderId="95" xfId="3" applyFont="1" applyFill="1" applyBorder="1"/>
    <xf numFmtId="0" fontId="28" fillId="9" borderId="95" xfId="3" applyFont="1" applyFill="1" applyBorder="1"/>
    <xf numFmtId="0" fontId="28" fillId="10" borderId="95" xfId="3" applyFont="1" applyFill="1" applyBorder="1"/>
    <xf numFmtId="0" fontId="5" fillId="5" borderId="95" xfId="3" applyFont="1" applyFill="1" applyBorder="1" applyAlignment="1">
      <alignment horizontal="right"/>
    </xf>
    <xf numFmtId="0" fontId="28" fillId="5" borderId="95" xfId="3" applyFont="1" applyFill="1" applyBorder="1" applyAlignment="1">
      <alignment horizontal="right"/>
    </xf>
    <xf numFmtId="0" fontId="25" fillId="5" borderId="95" xfId="3" applyFont="1" applyFill="1" applyBorder="1" applyAlignment="1">
      <alignment horizontal="right"/>
    </xf>
    <xf numFmtId="0" fontId="25" fillId="5" borderId="96" xfId="3" applyFont="1" applyFill="1" applyBorder="1"/>
    <xf numFmtId="0" fontId="14" fillId="5" borderId="97" xfId="3" applyFont="1" applyFill="1" applyBorder="1"/>
    <xf numFmtId="0" fontId="5" fillId="5" borderId="0" xfId="3" applyFont="1" applyFill="1"/>
    <xf numFmtId="0" fontId="5" fillId="5" borderId="94" xfId="3" applyFont="1" applyFill="1" applyBorder="1"/>
    <xf numFmtId="0" fontId="28" fillId="5" borderId="94" xfId="3" applyFont="1" applyFill="1" applyBorder="1"/>
    <xf numFmtId="0" fontId="28" fillId="0" borderId="94" xfId="3" applyFont="1" applyFill="1" applyBorder="1"/>
    <xf numFmtId="0" fontId="28" fillId="7" borderId="94" xfId="3" applyFont="1" applyFill="1" applyBorder="1"/>
    <xf numFmtId="0" fontId="28" fillId="9" borderId="94" xfId="3" applyFont="1" applyFill="1" applyBorder="1"/>
    <xf numFmtId="0" fontId="28" fillId="10" borderId="94" xfId="3" applyFont="1" applyFill="1" applyBorder="1"/>
    <xf numFmtId="0" fontId="5" fillId="5" borderId="94" xfId="3" applyFont="1" applyFill="1" applyBorder="1" applyAlignment="1">
      <alignment horizontal="right"/>
    </xf>
    <xf numFmtId="0" fontId="28" fillId="5" borderId="94" xfId="3" applyFont="1" applyFill="1" applyBorder="1" applyAlignment="1">
      <alignment horizontal="right"/>
    </xf>
    <xf numFmtId="0" fontId="25" fillId="5" borderId="46" xfId="3" applyFont="1" applyFill="1" applyBorder="1"/>
    <xf numFmtId="0" fontId="25" fillId="5" borderId="97" xfId="3" applyFont="1" applyFill="1" applyBorder="1"/>
    <xf numFmtId="0" fontId="28" fillId="5" borderId="97" xfId="3" applyFont="1" applyFill="1" applyBorder="1" applyAlignment="1">
      <alignment horizontal="right"/>
    </xf>
    <xf numFmtId="0" fontId="25" fillId="5" borderId="25" xfId="3" applyFont="1" applyFill="1" applyBorder="1"/>
    <xf numFmtId="0" fontId="25" fillId="5" borderId="94" xfId="3" applyFont="1" applyFill="1" applyBorder="1" applyAlignment="1">
      <alignment wrapText="1"/>
    </xf>
    <xf numFmtId="0" fontId="5" fillId="5" borderId="96" xfId="3" applyFont="1" applyFill="1" applyBorder="1" applyAlignment="1">
      <alignment horizontal="right"/>
    </xf>
    <xf numFmtId="0" fontId="28" fillId="5" borderId="96" xfId="3" applyFont="1" applyFill="1" applyBorder="1" applyAlignment="1">
      <alignment horizontal="right"/>
    </xf>
    <xf numFmtId="0" fontId="14" fillId="5" borderId="98" xfId="3" applyFont="1" applyFill="1" applyBorder="1"/>
    <xf numFmtId="0" fontId="5" fillId="5" borderId="97" xfId="3" applyFont="1" applyFill="1" applyBorder="1"/>
    <xf numFmtId="0" fontId="5" fillId="5" borderId="63" xfId="3" applyFont="1" applyFill="1" applyBorder="1"/>
    <xf numFmtId="0" fontId="28" fillId="5" borderId="63" xfId="3" applyFont="1" applyFill="1" applyBorder="1"/>
    <xf numFmtId="0" fontId="28" fillId="0" borderId="63" xfId="3" applyFont="1" applyFill="1" applyBorder="1"/>
    <xf numFmtId="0" fontId="28" fillId="7" borderId="63" xfId="3" applyFont="1" applyFill="1" applyBorder="1"/>
    <xf numFmtId="0" fontId="28" fillId="9" borderId="63" xfId="3" applyFont="1" applyFill="1" applyBorder="1"/>
    <xf numFmtId="0" fontId="28" fillId="10" borderId="63" xfId="3" applyFont="1" applyFill="1" applyBorder="1"/>
    <xf numFmtId="0" fontId="5" fillId="5" borderId="63" xfId="3" applyFont="1" applyFill="1" applyBorder="1" applyAlignment="1">
      <alignment horizontal="right"/>
    </xf>
    <xf numFmtId="0" fontId="28" fillId="5" borderId="63" xfId="3" applyFont="1" applyFill="1" applyBorder="1" applyAlignment="1">
      <alignment horizontal="right"/>
    </xf>
    <xf numFmtId="0" fontId="5" fillId="5" borderId="46" xfId="3" applyFont="1" applyFill="1" applyBorder="1"/>
    <xf numFmtId="0" fontId="28" fillId="5" borderId="46" xfId="3" applyFont="1" applyFill="1" applyBorder="1"/>
    <xf numFmtId="0" fontId="28" fillId="0" borderId="46" xfId="3" applyFont="1" applyFill="1" applyBorder="1"/>
    <xf numFmtId="0" fontId="28" fillId="7" borderId="46" xfId="3" applyFont="1" applyFill="1" applyBorder="1"/>
    <xf numFmtId="0" fontId="28" fillId="9" borderId="46" xfId="3" applyFont="1" applyFill="1" applyBorder="1"/>
    <xf numFmtId="0" fontId="28" fillId="10" borderId="46" xfId="3" applyFont="1" applyFill="1" applyBorder="1"/>
    <xf numFmtId="0" fontId="5" fillId="5" borderId="46" xfId="3" applyFont="1" applyFill="1" applyBorder="1" applyAlignment="1">
      <alignment horizontal="right"/>
    </xf>
    <xf numFmtId="0" fontId="28" fillId="5" borderId="46" xfId="3" applyFont="1" applyFill="1" applyBorder="1" applyAlignment="1">
      <alignment horizontal="right"/>
    </xf>
    <xf numFmtId="0" fontId="14" fillId="5" borderId="99" xfId="3" applyFont="1" applyFill="1" applyBorder="1"/>
    <xf numFmtId="0" fontId="14" fillId="5" borderId="94" xfId="3" applyFont="1" applyFill="1" applyBorder="1"/>
    <xf numFmtId="0" fontId="8" fillId="5" borderId="95" xfId="3" applyFont="1" applyFill="1" applyBorder="1"/>
    <xf numFmtId="0" fontId="28" fillId="5" borderId="0" xfId="3" applyFont="1" applyFill="1"/>
    <xf numFmtId="0" fontId="28" fillId="5" borderId="97" xfId="3" applyFont="1" applyFill="1" applyBorder="1"/>
    <xf numFmtId="0" fontId="8" fillId="5" borderId="97" xfId="3" applyFont="1" applyFill="1" applyBorder="1"/>
    <xf numFmtId="0" fontId="28" fillId="0" borderId="97" xfId="3" applyFont="1" applyFill="1" applyBorder="1"/>
    <xf numFmtId="0" fontId="28" fillId="7" borderId="97" xfId="3" applyFont="1" applyFill="1" applyBorder="1"/>
    <xf numFmtId="0" fontId="28" fillId="9" borderId="97" xfId="3" applyFont="1" applyFill="1" applyBorder="1"/>
    <xf numFmtId="0" fontId="28" fillId="10" borderId="97" xfId="3" applyFont="1" applyFill="1" applyBorder="1"/>
    <xf numFmtId="0" fontId="2" fillId="5" borderId="46" xfId="3" applyFont="1" applyFill="1" applyBorder="1"/>
    <xf numFmtId="0" fontId="2" fillId="5" borderId="94" xfId="3" applyFont="1" applyFill="1" applyBorder="1"/>
    <xf numFmtId="0" fontId="9" fillId="5" borderId="94" xfId="3" applyFont="1" applyFill="1" applyBorder="1"/>
    <xf numFmtId="0" fontId="2" fillId="0" borderId="94" xfId="3" applyFont="1" applyFill="1" applyBorder="1"/>
    <xf numFmtId="0" fontId="2" fillId="7" borderId="94" xfId="3" applyFont="1" applyFill="1" applyBorder="1"/>
    <xf numFmtId="0" fontId="2" fillId="9" borderId="94" xfId="3" applyFont="1" applyFill="1" applyBorder="1"/>
    <xf numFmtId="0" fontId="28" fillId="11" borderId="95" xfId="3" applyFont="1" applyFill="1" applyBorder="1"/>
    <xf numFmtId="0" fontId="28" fillId="11" borderId="97" xfId="3" applyFont="1" applyFill="1" applyBorder="1"/>
    <xf numFmtId="0" fontId="28" fillId="11" borderId="63" xfId="3" applyFont="1" applyFill="1" applyBorder="1"/>
    <xf numFmtId="0" fontId="2" fillId="11" borderId="63" xfId="3" applyFont="1" applyFill="1" applyBorder="1"/>
    <xf numFmtId="0" fontId="2" fillId="11" borderId="97" xfId="3" applyFont="1" applyFill="1" applyBorder="1"/>
    <xf numFmtId="0" fontId="9" fillId="11" borderId="97" xfId="3" applyFont="1" applyFill="1" applyBorder="1"/>
    <xf numFmtId="0" fontId="28" fillId="11" borderId="96" xfId="3" applyFont="1" applyFill="1" applyBorder="1" applyAlignment="1">
      <alignment horizontal="right"/>
    </xf>
    <xf numFmtId="0" fontId="28" fillId="11" borderId="63" xfId="3" applyFont="1" applyFill="1" applyBorder="1" applyAlignment="1">
      <alignment horizontal="right"/>
    </xf>
    <xf numFmtId="0" fontId="14" fillId="11" borderId="95" xfId="3" applyFont="1" applyFill="1" applyBorder="1"/>
    <xf numFmtId="0" fontId="28" fillId="11" borderId="0" xfId="3" applyFont="1" applyFill="1"/>
    <xf numFmtId="0" fontId="2" fillId="9" borderId="97" xfId="3" applyFont="1" applyFill="1" applyBorder="1"/>
    <xf numFmtId="0" fontId="14" fillId="11" borderId="97" xfId="3" applyFont="1" applyFill="1" applyBorder="1"/>
    <xf numFmtId="0" fontId="28" fillId="11" borderId="94" xfId="3" applyFont="1" applyFill="1" applyBorder="1"/>
    <xf numFmtId="0" fontId="28" fillId="11" borderId="46" xfId="3" applyFont="1" applyFill="1" applyBorder="1"/>
    <xf numFmtId="0" fontId="2" fillId="11" borderId="46" xfId="3" applyFont="1" applyFill="1" applyBorder="1"/>
    <xf numFmtId="0" fontId="2" fillId="11" borderId="94" xfId="3" applyFont="1" applyFill="1" applyBorder="1"/>
    <xf numFmtId="0" fontId="9" fillId="11" borderId="94" xfId="3" applyFont="1" applyFill="1" applyBorder="1"/>
    <xf numFmtId="0" fontId="28" fillId="11" borderId="46" xfId="3" applyFont="1" applyFill="1" applyBorder="1" applyAlignment="1">
      <alignment horizontal="right"/>
    </xf>
    <xf numFmtId="0" fontId="28" fillId="11" borderId="94" xfId="3" applyFont="1" applyFill="1" applyBorder="1" applyAlignment="1">
      <alignment horizontal="right"/>
    </xf>
    <xf numFmtId="0" fontId="14" fillId="11" borderId="94" xfId="3" applyFont="1" applyFill="1" applyBorder="1"/>
    <xf numFmtId="0" fontId="49" fillId="0" borderId="95" xfId="3" applyFont="1" applyFill="1" applyBorder="1"/>
    <xf numFmtId="0" fontId="49" fillId="0" borderId="97" xfId="3" applyFont="1" applyFill="1" applyBorder="1"/>
    <xf numFmtId="0" fontId="49" fillId="0" borderId="63" xfId="3" applyFont="1" applyFill="1" applyBorder="1"/>
    <xf numFmtId="0" fontId="50" fillId="7" borderId="97" xfId="3" applyFont="1" applyFill="1" applyBorder="1"/>
    <xf numFmtId="0" fontId="49" fillId="7" borderId="95" xfId="3" applyFont="1" applyFill="1" applyBorder="1"/>
    <xf numFmtId="0" fontId="49" fillId="9" borderId="95" xfId="3" applyFont="1" applyFill="1" applyBorder="1"/>
    <xf numFmtId="0" fontId="49" fillId="0" borderId="96" xfId="3" applyFont="1" applyFill="1" applyBorder="1" applyAlignment="1">
      <alignment horizontal="center"/>
    </xf>
    <xf numFmtId="0" fontId="49" fillId="0" borderId="97" xfId="3" applyFont="1" applyFill="1" applyBorder="1" applyAlignment="1">
      <alignment horizontal="right"/>
    </xf>
    <xf numFmtId="0" fontId="49" fillId="0" borderId="63" xfId="3" applyFont="1" applyFill="1" applyBorder="1" applyAlignment="1">
      <alignment horizontal="right"/>
    </xf>
    <xf numFmtId="0" fontId="49" fillId="7" borderId="97" xfId="3" applyFont="1" applyFill="1" applyBorder="1"/>
    <xf numFmtId="0" fontId="49" fillId="9" borderId="97" xfId="3" applyFont="1" applyFill="1" applyBorder="1"/>
    <xf numFmtId="0" fontId="49" fillId="10" borderId="97" xfId="3" applyFont="1" applyFill="1" applyBorder="1"/>
    <xf numFmtId="0" fontId="49" fillId="7" borderId="94" xfId="3" applyFont="1" applyFill="1" applyBorder="1"/>
    <xf numFmtId="0" fontId="49" fillId="9" borderId="94" xfId="3" applyFont="1" applyFill="1" applyBorder="1"/>
    <xf numFmtId="0" fontId="49" fillId="0" borderId="46" xfId="3" applyFont="1" applyFill="1" applyBorder="1"/>
    <xf numFmtId="0" fontId="50" fillId="0" borderId="94" xfId="3" applyFont="1" applyFill="1" applyBorder="1"/>
    <xf numFmtId="0" fontId="52" fillId="5" borderId="95" xfId="3" applyFont="1" applyFill="1" applyBorder="1"/>
    <xf numFmtId="0" fontId="49" fillId="5" borderId="95" xfId="3" applyFont="1" applyFill="1" applyBorder="1"/>
    <xf numFmtId="0" fontId="49" fillId="10" borderId="95" xfId="3" applyFont="1" applyFill="1" applyBorder="1"/>
    <xf numFmtId="0" fontId="52" fillId="5" borderId="95" xfId="3" applyFont="1" applyFill="1" applyBorder="1" applyAlignment="1">
      <alignment horizontal="right"/>
    </xf>
    <xf numFmtId="0" fontId="49" fillId="5" borderId="97" xfId="3" applyFont="1" applyFill="1" applyBorder="1" applyAlignment="1">
      <alignment horizontal="right"/>
    </xf>
    <xf numFmtId="0" fontId="49" fillId="5" borderId="63" xfId="3" applyFont="1" applyFill="1" applyBorder="1"/>
    <xf numFmtId="0" fontId="49" fillId="5" borderId="97" xfId="3" applyFont="1" applyFill="1" applyBorder="1"/>
    <xf numFmtId="0" fontId="52" fillId="5" borderId="0" xfId="3" applyFont="1" applyFill="1"/>
    <xf numFmtId="0" fontId="52" fillId="5" borderId="94" xfId="3" applyFont="1" applyFill="1" applyBorder="1"/>
    <xf numFmtId="0" fontId="49" fillId="5" borderId="94" xfId="3" applyFont="1" applyFill="1" applyBorder="1"/>
    <xf numFmtId="0" fontId="49" fillId="0" borderId="94" xfId="3" applyFont="1" applyFill="1" applyBorder="1"/>
    <xf numFmtId="0" fontId="49" fillId="10" borderId="94" xfId="3" applyFont="1" applyFill="1" applyBorder="1"/>
    <xf numFmtId="0" fontId="52" fillId="5" borderId="94" xfId="3" applyFont="1" applyFill="1" applyBorder="1" applyAlignment="1">
      <alignment horizontal="right"/>
    </xf>
    <xf numFmtId="0" fontId="49" fillId="5" borderId="94" xfId="3" applyFont="1" applyFill="1" applyBorder="1" applyAlignment="1">
      <alignment horizontal="right"/>
    </xf>
    <xf numFmtId="0" fontId="49" fillId="5" borderId="46" xfId="3" applyFont="1" applyFill="1" applyBorder="1"/>
    <xf numFmtId="0" fontId="49" fillId="5" borderId="95" xfId="3" applyFont="1" applyFill="1" applyBorder="1" applyAlignment="1">
      <alignment horizontal="right"/>
    </xf>
    <xf numFmtId="0" fontId="49" fillId="5" borderId="96" xfId="3" applyFont="1" applyFill="1" applyBorder="1"/>
    <xf numFmtId="0" fontId="49" fillId="5" borderId="46" xfId="3" applyFont="1" applyFill="1" applyBorder="1" applyAlignment="1">
      <alignment wrapText="1"/>
    </xf>
    <xf numFmtId="0" fontId="49" fillId="5" borderId="96" xfId="3" applyFont="1" applyFill="1" applyBorder="1" applyAlignment="1">
      <alignment horizontal="right"/>
    </xf>
    <xf numFmtId="0" fontId="49" fillId="5" borderId="0" xfId="3" applyFont="1" applyFill="1"/>
    <xf numFmtId="0" fontId="49" fillId="5" borderId="46" xfId="3" applyFont="1" applyFill="1" applyBorder="1" applyAlignment="1">
      <alignment horizontal="right"/>
    </xf>
    <xf numFmtId="0" fontId="52" fillId="5" borderId="94" xfId="3" applyFont="1" applyFill="1" applyBorder="1" applyAlignment="1">
      <alignment horizontal="left"/>
    </xf>
    <xf numFmtId="0" fontId="49" fillId="5" borderId="63" xfId="3" applyFont="1" applyFill="1" applyBorder="1" applyAlignment="1">
      <alignment horizontal="right"/>
    </xf>
    <xf numFmtId="0" fontId="49" fillId="0" borderId="96" xfId="3" applyFont="1" applyBorder="1"/>
    <xf numFmtId="0" fontId="49" fillId="0" borderId="95" xfId="3" applyFont="1" applyBorder="1"/>
    <xf numFmtId="0" fontId="49" fillId="0" borderId="101" xfId="3" applyFont="1" applyBorder="1"/>
    <xf numFmtId="0" fontId="49" fillId="0" borderId="96" xfId="3" applyFont="1" applyFill="1" applyBorder="1"/>
    <xf numFmtId="0" fontId="50" fillId="0" borderId="95" xfId="3" applyFont="1" applyFill="1" applyBorder="1"/>
    <xf numFmtId="0" fontId="49" fillId="0" borderId="96" xfId="3" applyFont="1" applyBorder="1" applyAlignment="1">
      <alignment horizontal="right"/>
    </xf>
    <xf numFmtId="0" fontId="49" fillId="0" borderId="98" xfId="3" applyFont="1" applyFill="1" applyBorder="1"/>
    <xf numFmtId="0" fontId="49" fillId="0" borderId="63" xfId="3" applyFont="1" applyBorder="1"/>
    <xf numFmtId="0" fontId="49" fillId="0" borderId="97" xfId="3" applyFont="1" applyBorder="1"/>
    <xf numFmtId="0" fontId="49" fillId="0" borderId="99" xfId="3" applyFont="1" applyBorder="1"/>
    <xf numFmtId="0" fontId="50" fillId="0" borderId="97" xfId="3" applyFont="1" applyFill="1" applyBorder="1"/>
    <xf numFmtId="0" fontId="49" fillId="0" borderId="63" xfId="3" applyFont="1" applyBorder="1" applyAlignment="1">
      <alignment horizontal="right" vertical="center"/>
    </xf>
    <xf numFmtId="0" fontId="49" fillId="0" borderId="63" xfId="3" applyFont="1" applyBorder="1" applyAlignment="1">
      <alignment horizontal="right"/>
    </xf>
    <xf numFmtId="0" fontId="49" fillId="0" borderId="46" xfId="3" applyFont="1" applyBorder="1"/>
    <xf numFmtId="0" fontId="49" fillId="0" borderId="94" xfId="3" applyFont="1" applyBorder="1"/>
    <xf numFmtId="0" fontId="49" fillId="0" borderId="98" xfId="3" applyFont="1" applyBorder="1"/>
    <xf numFmtId="0" fontId="49" fillId="0" borderId="46" xfId="3" applyFont="1" applyBorder="1" applyAlignment="1">
      <alignment horizontal="right"/>
    </xf>
    <xf numFmtId="0" fontId="49" fillId="0" borderId="94" xfId="3" applyFont="1" applyFill="1" applyBorder="1" applyAlignment="1">
      <alignment wrapText="1"/>
    </xf>
    <xf numFmtId="0" fontId="49" fillId="0" borderId="95" xfId="3" applyFont="1" applyFill="1" applyBorder="1" applyAlignment="1">
      <alignment horizontal="left" wrapText="1"/>
    </xf>
    <xf numFmtId="0" fontId="49" fillId="0" borderId="95" xfId="3" applyFont="1" applyFill="1" applyBorder="1" applyAlignment="1">
      <alignment horizontal="right"/>
    </xf>
    <xf numFmtId="0" fontId="49" fillId="0" borderId="96" xfId="3" applyFont="1" applyFill="1" applyBorder="1" applyAlignment="1">
      <alignment horizontal="right"/>
    </xf>
    <xf numFmtId="0" fontId="49" fillId="0" borderId="94" xfId="3" applyFont="1" applyFill="1" applyBorder="1" applyAlignment="1">
      <alignment horizontal="right"/>
    </xf>
    <xf numFmtId="0" fontId="49" fillId="0" borderId="46" xfId="3" applyFont="1" applyFill="1" applyBorder="1" applyAlignment="1">
      <alignment horizontal="right"/>
    </xf>
    <xf numFmtId="0" fontId="49" fillId="5" borderId="95" xfId="3" applyFont="1" applyFill="1" applyBorder="1" applyAlignment="1">
      <alignment horizontal="left" wrapText="1"/>
    </xf>
    <xf numFmtId="0" fontId="52" fillId="7" borderId="95" xfId="3" applyFont="1" applyFill="1" applyBorder="1"/>
    <xf numFmtId="0" fontId="52" fillId="5" borderId="97" xfId="3" applyFont="1" applyFill="1" applyBorder="1"/>
    <xf numFmtId="0" fontId="52" fillId="7" borderId="94" xfId="3" applyFont="1" applyFill="1" applyBorder="1"/>
    <xf numFmtId="0" fontId="52" fillId="5" borderId="101" xfId="3" applyFont="1" applyFill="1" applyBorder="1"/>
    <xf numFmtId="176" fontId="49" fillId="5" borderId="95" xfId="3" applyNumberFormat="1" applyFont="1" applyFill="1" applyBorder="1" applyAlignment="1">
      <alignment horizontal="right"/>
    </xf>
    <xf numFmtId="0" fontId="52" fillId="5" borderId="99" xfId="3" applyFont="1" applyFill="1" applyBorder="1"/>
    <xf numFmtId="0" fontId="52" fillId="5" borderId="98" xfId="3" applyFont="1" applyFill="1" applyBorder="1"/>
    <xf numFmtId="0" fontId="52" fillId="7" borderId="97" xfId="3" applyFont="1" applyFill="1" applyBorder="1"/>
    <xf numFmtId="0" fontId="49" fillId="5" borderId="63" xfId="3" applyFont="1" applyFill="1" applyBorder="1" applyAlignment="1">
      <alignment horizontal="right" wrapText="1"/>
    </xf>
    <xf numFmtId="0" fontId="50" fillId="0" borderId="101" xfId="3" applyFont="1" applyFill="1" applyBorder="1" applyAlignment="1">
      <alignment vertical="top" wrapText="1"/>
    </xf>
    <xf numFmtId="0" fontId="49" fillId="0" borderId="95" xfId="3" applyFont="1" applyFill="1" applyBorder="1" applyAlignment="1">
      <alignment wrapText="1"/>
    </xf>
    <xf numFmtId="0" fontId="49" fillId="0" borderId="95" xfId="3" applyFont="1" applyFill="1" applyBorder="1" applyAlignment="1">
      <alignment vertical="top" wrapText="1"/>
    </xf>
    <xf numFmtId="0" fontId="49" fillId="7" borderId="95" xfId="3" applyFont="1" applyFill="1" applyBorder="1" applyAlignment="1">
      <alignment vertical="top" wrapText="1"/>
    </xf>
    <xf numFmtId="0" fontId="49" fillId="0" borderId="96" xfId="3" applyFont="1" applyFill="1" applyBorder="1" applyAlignment="1">
      <alignment vertical="top" wrapText="1"/>
    </xf>
    <xf numFmtId="0" fontId="49" fillId="0" borderId="101" xfId="3" applyFont="1" applyFill="1" applyBorder="1" applyAlignment="1">
      <alignment horizontal="right" vertical="top" wrapText="1"/>
    </xf>
    <xf numFmtId="0" fontId="49" fillId="0" borderId="95" xfId="3" applyFont="1" applyFill="1" applyBorder="1" applyAlignment="1">
      <alignment horizontal="right" vertical="top" wrapText="1"/>
    </xf>
    <xf numFmtId="0" fontId="49" fillId="0" borderId="101" xfId="3" applyFont="1" applyFill="1" applyBorder="1" applyAlignment="1">
      <alignment vertical="top" wrapText="1"/>
    </xf>
    <xf numFmtId="0" fontId="49" fillId="0" borderId="63" xfId="3" applyFont="1" applyFill="1" applyBorder="1" applyAlignment="1">
      <alignment horizontal="right" wrapText="1"/>
    </xf>
    <xf numFmtId="0" fontId="52" fillId="9" borderId="97" xfId="3" applyFont="1" applyFill="1" applyBorder="1"/>
    <xf numFmtId="0" fontId="52" fillId="9" borderId="95" xfId="3" applyFont="1" applyFill="1" applyBorder="1"/>
    <xf numFmtId="0" fontId="50" fillId="9" borderId="95" xfId="3" applyFont="1" applyFill="1" applyBorder="1" applyAlignment="1">
      <alignment wrapText="1"/>
    </xf>
    <xf numFmtId="0" fontId="49" fillId="9" borderId="95" xfId="3" applyFont="1" applyFill="1" applyBorder="1" applyAlignment="1">
      <alignment wrapText="1"/>
    </xf>
    <xf numFmtId="0" fontId="49" fillId="10" borderId="95" xfId="3" applyFont="1" applyFill="1" applyBorder="1" applyAlignment="1">
      <alignment wrapText="1"/>
    </xf>
    <xf numFmtId="0" fontId="52" fillId="9" borderId="95" xfId="3" applyFont="1" applyFill="1" applyBorder="1" applyAlignment="1">
      <alignment horizontal="right"/>
    </xf>
    <xf numFmtId="0" fontId="49" fillId="9" borderId="95" xfId="3" applyFont="1" applyFill="1" applyBorder="1" applyAlignment="1">
      <alignment horizontal="right"/>
    </xf>
    <xf numFmtId="0" fontId="52" fillId="9" borderId="0" xfId="3" applyFont="1" applyFill="1"/>
    <xf numFmtId="0" fontId="50" fillId="9" borderId="97" xfId="3" applyFont="1" applyFill="1" applyBorder="1" applyAlignment="1">
      <alignment wrapText="1"/>
    </xf>
    <xf numFmtId="0" fontId="49" fillId="9" borderId="97" xfId="3" applyFont="1" applyFill="1" applyBorder="1" applyAlignment="1">
      <alignment wrapText="1"/>
    </xf>
    <xf numFmtId="0" fontId="49" fillId="10" borderId="97" xfId="3" applyFont="1" applyFill="1" applyBorder="1" applyAlignment="1">
      <alignment wrapText="1"/>
    </xf>
    <xf numFmtId="0" fontId="52" fillId="9" borderId="97" xfId="3" applyFont="1" applyFill="1" applyBorder="1" applyAlignment="1">
      <alignment horizontal="right"/>
    </xf>
    <xf numFmtId="0" fontId="49" fillId="9" borderId="97" xfId="3" applyFont="1" applyFill="1" applyBorder="1" applyAlignment="1">
      <alignment horizontal="right"/>
    </xf>
    <xf numFmtId="0" fontId="49" fillId="9" borderId="0" xfId="3" applyFont="1" applyFill="1" applyBorder="1" applyAlignment="1">
      <alignment horizontal="right"/>
    </xf>
    <xf numFmtId="0" fontId="52" fillId="9" borderId="94" xfId="3" applyFont="1" applyFill="1" applyBorder="1"/>
    <xf numFmtId="0" fontId="52" fillId="9" borderId="94" xfId="3" applyFont="1" applyFill="1" applyBorder="1" applyAlignment="1">
      <alignment horizontal="right"/>
    </xf>
    <xf numFmtId="0" fontId="49" fillId="9" borderId="94" xfId="3" applyFont="1" applyFill="1" applyBorder="1" applyAlignment="1">
      <alignment horizontal="right"/>
    </xf>
    <xf numFmtId="0" fontId="49" fillId="9" borderId="28" xfId="3" applyFont="1" applyFill="1" applyBorder="1" applyAlignment="1">
      <alignment horizontal="right"/>
    </xf>
    <xf numFmtId="0" fontId="49" fillId="9" borderId="94" xfId="3" applyFont="1" applyFill="1" applyBorder="1" applyAlignment="1">
      <alignment wrapText="1"/>
    </xf>
    <xf numFmtId="0" fontId="49" fillId="5" borderId="101" xfId="3" applyFont="1" applyFill="1" applyBorder="1"/>
    <xf numFmtId="0" fontId="49" fillId="5" borderId="98" xfId="3" applyFont="1" applyFill="1" applyBorder="1"/>
    <xf numFmtId="0" fontId="52" fillId="5" borderId="97" xfId="3" applyFont="1" applyFill="1" applyBorder="1" applyAlignment="1">
      <alignment horizontal="right"/>
    </xf>
    <xf numFmtId="0" fontId="52" fillId="0" borderId="95" xfId="3" applyFont="1" applyBorder="1"/>
    <xf numFmtId="0" fontId="52" fillId="0" borderId="100" xfId="3" applyFont="1" applyBorder="1"/>
    <xf numFmtId="0" fontId="52" fillId="6" borderId="100" xfId="3" applyFont="1" applyFill="1" applyBorder="1"/>
    <xf numFmtId="0" fontId="49" fillId="0" borderId="100" xfId="3" applyFont="1" applyFill="1" applyBorder="1"/>
    <xf numFmtId="0" fontId="49" fillId="7" borderId="100" xfId="3" applyFont="1" applyFill="1" applyBorder="1"/>
    <xf numFmtId="0" fontId="52" fillId="0" borderId="95" xfId="3" applyFont="1" applyBorder="1" applyAlignment="1">
      <alignment horizontal="right"/>
    </xf>
    <xf numFmtId="0" fontId="49" fillId="0" borderId="100" xfId="3" applyFont="1" applyBorder="1" applyAlignment="1">
      <alignment horizontal="right"/>
    </xf>
    <xf numFmtId="0" fontId="52" fillId="0" borderId="97" xfId="3" applyFont="1" applyBorder="1"/>
    <xf numFmtId="0" fontId="52" fillId="0" borderId="0" xfId="3" applyFont="1" applyBorder="1" applyAlignment="1">
      <alignment horizontal="left"/>
    </xf>
    <xf numFmtId="0" fontId="52" fillId="0" borderId="0" xfId="3" applyFont="1" applyBorder="1"/>
    <xf numFmtId="0" fontId="52" fillId="6" borderId="0" xfId="3" applyFont="1" applyFill="1" applyBorder="1"/>
    <xf numFmtId="0" fontId="52" fillId="0" borderId="0" xfId="3" applyFont="1" applyFill="1" applyBorder="1"/>
    <xf numFmtId="0" fontId="49" fillId="0" borderId="0" xfId="3" applyFont="1" applyFill="1" applyBorder="1"/>
    <xf numFmtId="0" fontId="52" fillId="7" borderId="0" xfId="3" applyFont="1" applyFill="1" applyBorder="1"/>
    <xf numFmtId="0" fontId="52" fillId="0" borderId="97" xfId="3" applyFont="1" applyBorder="1" applyAlignment="1">
      <alignment horizontal="right"/>
    </xf>
    <xf numFmtId="0" fontId="49" fillId="0" borderId="0" xfId="3" applyFont="1" applyBorder="1" applyAlignment="1">
      <alignment horizontal="right"/>
    </xf>
    <xf numFmtId="0" fontId="49" fillId="0" borderId="0" xfId="3" applyFont="1" applyBorder="1" applyAlignment="1">
      <alignment horizontal="left"/>
    </xf>
    <xf numFmtId="0" fontId="52" fillId="0" borderId="94" xfId="3" applyFont="1" applyBorder="1"/>
    <xf numFmtId="0" fontId="52" fillId="0" borderId="28" xfId="3" applyFont="1" applyBorder="1" applyAlignment="1">
      <alignment horizontal="left"/>
    </xf>
    <xf numFmtId="0" fontId="52" fillId="0" borderId="28" xfId="3" applyFont="1" applyBorder="1"/>
    <xf numFmtId="0" fontId="52" fillId="6" borderId="28" xfId="3" applyFont="1" applyFill="1" applyBorder="1"/>
    <xf numFmtId="0" fontId="52" fillId="0" borderId="28" xfId="3" applyFont="1" applyFill="1" applyBorder="1"/>
    <xf numFmtId="0" fontId="49" fillId="0" borderId="28" xfId="3" applyFont="1" applyFill="1" applyBorder="1"/>
    <xf numFmtId="0" fontId="52" fillId="7" borderId="28" xfId="3" applyFont="1" applyFill="1" applyBorder="1"/>
    <xf numFmtId="0" fontId="52" fillId="0" borderId="94" xfId="3" applyFont="1" applyBorder="1" applyAlignment="1">
      <alignment horizontal="right"/>
    </xf>
    <xf numFmtId="0" fontId="49" fillId="0" borderId="28" xfId="3" applyFont="1" applyBorder="1" applyAlignment="1">
      <alignment horizontal="right"/>
    </xf>
    <xf numFmtId="0" fontId="5" fillId="5" borderId="97" xfId="3" applyFont="1" applyFill="1" applyBorder="1" applyAlignment="1">
      <alignment horizontal="right"/>
    </xf>
    <xf numFmtId="0" fontId="25" fillId="5" borderId="63" xfId="3" applyFont="1" applyFill="1" applyBorder="1"/>
    <xf numFmtId="0" fontId="14" fillId="5" borderId="95" xfId="3" applyFont="1" applyFill="1" applyBorder="1"/>
    <xf numFmtId="0" fontId="25" fillId="5" borderId="94" xfId="3" applyFont="1" applyFill="1" applyBorder="1"/>
    <xf numFmtId="0" fontId="25" fillId="5" borderId="95" xfId="3" applyFont="1" applyFill="1" applyBorder="1"/>
    <xf numFmtId="0" fontId="28" fillId="5" borderId="95" xfId="3" applyFont="1" applyFill="1" applyBorder="1" applyAlignment="1">
      <alignment horizontal="left"/>
    </xf>
    <xf numFmtId="0" fontId="14" fillId="5" borderId="96" xfId="3" applyFont="1" applyFill="1" applyBorder="1"/>
    <xf numFmtId="0" fontId="4" fillId="5" borderId="97" xfId="3" applyFont="1" applyFill="1" applyBorder="1"/>
    <xf numFmtId="0" fontId="14" fillId="0" borderId="97" xfId="3" applyFont="1" applyFill="1" applyBorder="1"/>
    <xf numFmtId="0" fontId="14" fillId="7" borderId="97" xfId="3" applyFont="1" applyFill="1" applyBorder="1"/>
    <xf numFmtId="0" fontId="14" fillId="9" borderId="97" xfId="3" applyFont="1" applyFill="1" applyBorder="1"/>
    <xf numFmtId="0" fontId="4" fillId="5" borderId="94" xfId="3" applyFont="1" applyFill="1" applyBorder="1"/>
    <xf numFmtId="0" fontId="14" fillId="0" borderId="94" xfId="3" applyFont="1" applyFill="1" applyBorder="1"/>
    <xf numFmtId="0" fontId="14" fillId="7" borderId="94" xfId="3" applyFont="1" applyFill="1" applyBorder="1"/>
    <xf numFmtId="0" fontId="14" fillId="9" borderId="94" xfId="3" applyFont="1" applyFill="1" applyBorder="1"/>
    <xf numFmtId="0" fontId="14" fillId="5" borderId="63" xfId="3" applyFont="1" applyFill="1" applyBorder="1"/>
    <xf numFmtId="0" fontId="28" fillId="5" borderId="25" xfId="3" applyFont="1" applyFill="1" applyBorder="1" applyAlignment="1">
      <alignment horizontal="right"/>
    </xf>
    <xf numFmtId="0" fontId="28" fillId="5" borderId="25" xfId="3" applyFont="1" applyFill="1" applyBorder="1" applyAlignment="1">
      <alignment horizontal="left"/>
    </xf>
    <xf numFmtId="0" fontId="14" fillId="5" borderId="46" xfId="3" applyFont="1" applyFill="1" applyBorder="1"/>
    <xf numFmtId="0" fontId="76" fillId="9" borderId="25" xfId="4" applyFont="1" applyFill="1" applyBorder="1"/>
    <xf numFmtId="177" fontId="72" fillId="0" borderId="5" xfId="7" applyNumberFormat="1" applyFont="1" applyFill="1" applyBorder="1" applyAlignment="1">
      <alignment horizontal="center" vertical="center" wrapText="1"/>
    </xf>
    <xf numFmtId="177" fontId="72" fillId="0" borderId="8" xfId="7" applyNumberFormat="1" applyFont="1" applyFill="1" applyBorder="1" applyAlignment="1">
      <alignment horizontal="center" vertical="center" wrapText="1"/>
    </xf>
    <xf numFmtId="9" fontId="11" fillId="8" borderId="5" xfId="4" applyNumberFormat="1" applyFont="1" applyFill="1" applyBorder="1" applyAlignment="1">
      <alignment horizontal="center" vertical="center"/>
    </xf>
    <xf numFmtId="0" fontId="14" fillId="8" borderId="0" xfId="4" applyFont="1" applyFill="1" applyAlignment="1">
      <alignment horizontal="center" vertical="center"/>
    </xf>
    <xf numFmtId="190" fontId="72" fillId="0" borderId="26" xfId="0" applyNumberFormat="1" applyFont="1" applyFill="1" applyBorder="1" applyAlignment="1">
      <alignment horizontal="center"/>
    </xf>
    <xf numFmtId="0" fontId="11" fillId="5" borderId="103" xfId="0" applyFont="1" applyFill="1" applyBorder="1" applyAlignment="1">
      <alignment horizontal="center" vertical="center" wrapText="1"/>
    </xf>
    <xf numFmtId="0" fontId="14" fillId="5" borderId="104" xfId="0" applyFont="1" applyFill="1" applyBorder="1" applyAlignment="1">
      <alignment horizontal="center" vertical="center"/>
    </xf>
    <xf numFmtId="0" fontId="59" fillId="10" borderId="0" xfId="3" applyFont="1" applyFill="1"/>
    <xf numFmtId="0" fontId="59" fillId="10" borderId="94" xfId="3" applyFont="1" applyFill="1" applyBorder="1"/>
    <xf numFmtId="0" fontId="59" fillId="10" borderId="97" xfId="3" applyFont="1" applyFill="1" applyBorder="1"/>
    <xf numFmtId="0" fontId="60" fillId="10" borderId="97" xfId="3" applyFont="1" applyFill="1" applyBorder="1"/>
    <xf numFmtId="0" fontId="60" fillId="10" borderId="94" xfId="3" applyFont="1" applyFill="1" applyBorder="1"/>
    <xf numFmtId="0" fontId="49" fillId="10" borderId="96" xfId="3" applyFont="1" applyFill="1" applyBorder="1"/>
    <xf numFmtId="0" fontId="49" fillId="10" borderId="63" xfId="3" applyFont="1" applyFill="1" applyBorder="1"/>
    <xf numFmtId="0" fontId="49" fillId="0" borderId="101" xfId="3" applyFont="1" applyFill="1" applyBorder="1" applyAlignment="1">
      <alignment horizontal="right"/>
    </xf>
    <xf numFmtId="0" fontId="49" fillId="0" borderId="98" xfId="3" applyFont="1" applyFill="1" applyBorder="1" applyAlignment="1">
      <alignment horizontal="right"/>
    </xf>
    <xf numFmtId="0" fontId="49" fillId="0" borderId="99" xfId="3" applyFont="1" applyFill="1" applyBorder="1" applyAlignment="1">
      <alignment horizontal="right"/>
    </xf>
    <xf numFmtId="185" fontId="76" fillId="0" borderId="5" xfId="4" applyNumberFormat="1" applyFont="1" applyFill="1" applyBorder="1" applyAlignment="1">
      <alignment horizontal="center" vertical="center"/>
    </xf>
    <xf numFmtId="9" fontId="76" fillId="0" borderId="5" xfId="4" applyNumberFormat="1" applyFont="1" applyFill="1" applyBorder="1" applyAlignment="1">
      <alignment horizontal="center" vertical="center"/>
    </xf>
    <xf numFmtId="184" fontId="76" fillId="0" borderId="5" xfId="4" applyNumberFormat="1" applyFont="1" applyFill="1" applyBorder="1" applyAlignment="1">
      <alignment horizontal="center" vertical="center"/>
    </xf>
    <xf numFmtId="184" fontId="76" fillId="0" borderId="6" xfId="4" applyNumberFormat="1" applyFont="1" applyFill="1" applyBorder="1" applyAlignment="1">
      <alignment horizontal="center" vertical="center"/>
    </xf>
    <xf numFmtId="9" fontId="2" fillId="0" borderId="18" xfId="4" applyNumberFormat="1" applyFont="1" applyFill="1" applyBorder="1" applyAlignment="1">
      <alignment horizontal="center"/>
    </xf>
    <xf numFmtId="0" fontId="77" fillId="0" borderId="0" xfId="5" applyFont="1">
      <alignment vertical="center"/>
    </xf>
    <xf numFmtId="0" fontId="62" fillId="9" borderId="0" xfId="3" applyFont="1" applyFill="1"/>
    <xf numFmtId="0" fontId="62" fillId="9" borderId="94" xfId="3" applyFont="1" applyFill="1" applyBorder="1"/>
    <xf numFmtId="0" fontId="62" fillId="9" borderId="97" xfId="3" applyFont="1" applyFill="1" applyBorder="1"/>
    <xf numFmtId="0" fontId="63" fillId="9" borderId="97" xfId="3" applyFont="1" applyFill="1" applyBorder="1"/>
    <xf numFmtId="0" fontId="63" fillId="9" borderId="94" xfId="3" applyFont="1" applyFill="1" applyBorder="1"/>
    <xf numFmtId="0" fontId="49" fillId="12" borderId="0" xfId="3" applyFont="1" applyFill="1"/>
    <xf numFmtId="0" fontId="49" fillId="12" borderId="0" xfId="3" applyFont="1" applyFill="1" applyAlignment="1">
      <alignment horizontal="center"/>
    </xf>
    <xf numFmtId="0" fontId="57" fillId="12" borderId="25" xfId="3" applyFont="1" applyFill="1" applyBorder="1" applyAlignment="1">
      <alignment horizontal="center"/>
    </xf>
    <xf numFmtId="0" fontId="28" fillId="12" borderId="95" xfId="3" applyFont="1" applyFill="1" applyBorder="1"/>
    <xf numFmtId="0" fontId="28" fillId="12" borderId="94" xfId="3" applyFont="1" applyFill="1" applyBorder="1"/>
    <xf numFmtId="0" fontId="28" fillId="12" borderId="63" xfId="3" applyFont="1" applyFill="1" applyBorder="1"/>
    <xf numFmtId="0" fontId="28" fillId="12" borderId="46" xfId="3" applyFont="1" applyFill="1" applyBorder="1"/>
    <xf numFmtId="0" fontId="28" fillId="12" borderId="97" xfId="3" applyFont="1" applyFill="1" applyBorder="1"/>
    <xf numFmtId="0" fontId="49" fillId="12" borderId="95" xfId="3" applyFont="1" applyFill="1" applyBorder="1"/>
    <xf numFmtId="0" fontId="49" fillId="12" borderId="97" xfId="3" applyFont="1" applyFill="1" applyBorder="1"/>
    <xf numFmtId="0" fontId="49" fillId="12" borderId="94" xfId="3" applyFont="1" applyFill="1" applyBorder="1"/>
    <xf numFmtId="0" fontId="49" fillId="12" borderId="95" xfId="3" applyFont="1" applyFill="1" applyBorder="1" applyAlignment="1">
      <alignment wrapText="1"/>
    </xf>
    <xf numFmtId="0" fontId="49" fillId="12" borderId="97" xfId="3" applyFont="1" applyFill="1" applyBorder="1" applyAlignment="1">
      <alignment wrapText="1"/>
    </xf>
    <xf numFmtId="0" fontId="76" fillId="0" borderId="25" xfId="0" applyFont="1" applyBorder="1" applyAlignment="1">
      <alignment horizontal="left" vertical="center"/>
    </xf>
    <xf numFmtId="187" fontId="22" fillId="0" borderId="5" xfId="5" applyNumberFormat="1" applyFont="1" applyBorder="1" applyAlignment="1">
      <alignment horizontal="center" vertical="center"/>
    </xf>
    <xf numFmtId="0" fontId="11" fillId="9" borderId="25" xfId="0" applyFont="1" applyFill="1" applyBorder="1"/>
    <xf numFmtId="0" fontId="11" fillId="9" borderId="25" xfId="0" applyFont="1" applyFill="1" applyBorder="1" applyAlignment="1">
      <alignment horizontal="left" vertical="center"/>
    </xf>
    <xf numFmtId="0" fontId="11" fillId="9" borderId="25" xfId="0" applyFont="1" applyFill="1" applyBorder="1" applyAlignment="1">
      <alignment horizontal="center"/>
    </xf>
    <xf numFmtId="4" fontId="11" fillId="9" borderId="25" xfId="0" applyNumberFormat="1" applyFont="1" applyFill="1" applyBorder="1"/>
    <xf numFmtId="0" fontId="11" fillId="9" borderId="25" xfId="4" applyFont="1" applyFill="1" applyBorder="1" applyAlignment="1">
      <alignment horizontal="center"/>
    </xf>
    <xf numFmtId="0" fontId="11" fillId="9" borderId="25" xfId="4" applyFont="1" applyFill="1" applyBorder="1"/>
    <xf numFmtId="0" fontId="68" fillId="9" borderId="4" xfId="4" applyFont="1" applyFill="1" applyBorder="1" applyAlignment="1">
      <alignment horizontal="center" vertical="center" wrapText="1"/>
    </xf>
    <xf numFmtId="0" fontId="68" fillId="9" borderId="5" xfId="4" applyFont="1" applyFill="1" applyBorder="1" applyAlignment="1">
      <alignment horizontal="left" vertical="center" wrapText="1"/>
    </xf>
    <xf numFmtId="0" fontId="68" fillId="9" borderId="5" xfId="4" applyFont="1" applyFill="1" applyBorder="1" applyAlignment="1">
      <alignment horizontal="center" vertical="center" wrapText="1"/>
    </xf>
    <xf numFmtId="187" fontId="68" fillId="9" borderId="5" xfId="4" applyNumberFormat="1" applyFont="1" applyFill="1" applyBorder="1" applyAlignment="1">
      <alignment horizontal="center" vertical="center" wrapText="1"/>
    </xf>
    <xf numFmtId="188" fontId="68" fillId="9" borderId="5" xfId="4" applyNumberFormat="1" applyFont="1" applyFill="1" applyBorder="1" applyAlignment="1">
      <alignment horizontal="right" vertical="center" wrapText="1"/>
    </xf>
    <xf numFmtId="184" fontId="68" fillId="9" borderId="5" xfId="4" applyNumberFormat="1" applyFont="1" applyFill="1" applyBorder="1" applyAlignment="1">
      <alignment horizontal="center" vertical="center"/>
    </xf>
    <xf numFmtId="184" fontId="68" fillId="9" borderId="6" xfId="4" applyNumberFormat="1" applyFont="1" applyFill="1" applyBorder="1" applyAlignment="1">
      <alignment horizontal="center" vertical="center"/>
    </xf>
    <xf numFmtId="0" fontId="68" fillId="9" borderId="10" xfId="4" applyFont="1" applyFill="1" applyBorder="1" applyAlignment="1">
      <alignment horizontal="center" vertical="center" wrapText="1"/>
    </xf>
    <xf numFmtId="0" fontId="68" fillId="9" borderId="11" xfId="4" applyFont="1" applyFill="1" applyBorder="1" applyAlignment="1">
      <alignment horizontal="left" vertical="center" wrapText="1"/>
    </xf>
    <xf numFmtId="187" fontId="68" fillId="9" borderId="11" xfId="4" applyNumberFormat="1" applyFont="1" applyFill="1" applyBorder="1" applyAlignment="1">
      <alignment horizontal="center" vertical="center" wrapText="1"/>
    </xf>
    <xf numFmtId="188" fontId="68" fillId="9" borderId="11" xfId="4" applyNumberFormat="1" applyFont="1" applyFill="1" applyBorder="1" applyAlignment="1">
      <alignment horizontal="right" vertical="center" wrapText="1"/>
    </xf>
    <xf numFmtId="184" fontId="68" fillId="9" borderId="11" xfId="4" applyNumberFormat="1" applyFont="1" applyFill="1" applyBorder="1" applyAlignment="1">
      <alignment horizontal="center" vertical="center"/>
    </xf>
    <xf numFmtId="184" fontId="68" fillId="9" borderId="13" xfId="4" applyNumberFormat="1" applyFont="1" applyFill="1" applyBorder="1" applyAlignment="1">
      <alignment horizontal="center" vertical="center"/>
    </xf>
    <xf numFmtId="0" fontId="3" fillId="0" borderId="0" xfId="4" applyFont="1" applyFill="1" applyAlignment="1">
      <alignment horizontal="center" vertical="center"/>
    </xf>
    <xf numFmtId="0" fontId="15" fillId="2" borderId="2" xfId="4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7" fillId="2" borderId="7" xfId="4" applyFont="1" applyFill="1" applyBorder="1" applyAlignment="1">
      <alignment horizontal="center"/>
    </xf>
    <xf numFmtId="0" fontId="17" fillId="2" borderId="8" xfId="4" applyFont="1" applyFill="1" applyBorder="1" applyAlignment="1">
      <alignment horizontal="center"/>
    </xf>
    <xf numFmtId="0" fontId="17" fillId="2" borderId="8" xfId="4" applyFont="1" applyFill="1" applyBorder="1" applyAlignment="1">
      <alignment horizontal="center" vertical="center"/>
    </xf>
    <xf numFmtId="0" fontId="17" fillId="2" borderId="8" xfId="6" applyFont="1" applyFill="1" applyBorder="1">
      <alignment vertical="center"/>
    </xf>
    <xf numFmtId="0" fontId="17" fillId="3" borderId="8" xfId="4" applyFont="1" applyFill="1" applyBorder="1" applyAlignment="1">
      <alignment horizontal="center"/>
    </xf>
    <xf numFmtId="0" fontId="20" fillId="3" borderId="8" xfId="4" applyFont="1" applyFill="1" applyBorder="1" applyAlignment="1">
      <alignment horizontal="center"/>
    </xf>
    <xf numFmtId="0" fontId="17" fillId="2" borderId="9" xfId="4" applyFont="1" applyFill="1" applyBorder="1" applyAlignment="1">
      <alignment horizontal="center"/>
    </xf>
    <xf numFmtId="0" fontId="68" fillId="0" borderId="12" xfId="6" applyFont="1" applyBorder="1">
      <alignment vertical="center"/>
    </xf>
    <xf numFmtId="0" fontId="68" fillId="0" borderId="12" xfId="4" applyFont="1" applyFill="1" applyBorder="1" applyAlignment="1">
      <alignment horizontal="left" vertical="center" wrapText="1"/>
    </xf>
    <xf numFmtId="187" fontId="68" fillId="0" borderId="12" xfId="4" applyNumberFormat="1" applyFont="1" applyFill="1" applyBorder="1" applyAlignment="1">
      <alignment horizontal="center" vertical="center" wrapText="1"/>
    </xf>
    <xf numFmtId="180" fontId="68" fillId="0" borderId="16" xfId="6" applyNumberFormat="1" applyFont="1" applyBorder="1">
      <alignment vertical="center"/>
    </xf>
    <xf numFmtId="0" fontId="68" fillId="0" borderId="0" xfId="6" applyFont="1">
      <alignment vertical="center"/>
    </xf>
    <xf numFmtId="190" fontId="72" fillId="0" borderId="25" xfId="0" applyNumberFormat="1" applyFont="1" applyFill="1" applyBorder="1" applyAlignment="1">
      <alignment horizontal="center"/>
    </xf>
    <xf numFmtId="179" fontId="68" fillId="0" borderId="25" xfId="0" applyNumberFormat="1" applyFont="1" applyFill="1" applyBorder="1" applyAlignment="1">
      <alignment horizontal="center" vertical="center" wrapText="1"/>
    </xf>
    <xf numFmtId="185" fontId="41" fillId="0" borderId="25" xfId="0" applyNumberFormat="1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left" vertical="center" wrapText="1"/>
    </xf>
    <xf numFmtId="180" fontId="11" fillId="0" borderId="26" xfId="0" applyNumberFormat="1" applyFont="1" applyFill="1" applyBorder="1" applyAlignment="1">
      <alignment horizontal="left" vertical="center" shrinkToFit="1"/>
    </xf>
    <xf numFmtId="0" fontId="11" fillId="0" borderId="26" xfId="0" applyFont="1" applyFill="1" applyBorder="1" applyAlignment="1">
      <alignment horizontal="center" vertical="center" wrapText="1"/>
    </xf>
    <xf numFmtId="187" fontId="11" fillId="0" borderId="26" xfId="0" applyNumberFormat="1" applyFont="1" applyFill="1" applyBorder="1" applyAlignment="1">
      <alignment horizontal="center" vertical="center" wrapText="1"/>
    </xf>
    <xf numFmtId="179" fontId="68" fillId="0" borderId="26" xfId="0" applyNumberFormat="1" applyFont="1" applyFill="1" applyBorder="1" applyAlignment="1">
      <alignment horizontal="center" vertical="center" wrapText="1"/>
    </xf>
    <xf numFmtId="185" fontId="41" fillId="0" borderId="26" xfId="0" applyNumberFormat="1" applyFont="1" applyFill="1" applyBorder="1" applyAlignment="1">
      <alignment horizontal="center" vertical="center" wrapText="1"/>
    </xf>
    <xf numFmtId="183" fontId="65" fillId="0" borderId="25" xfId="0" applyNumberFormat="1" applyFont="1" applyFill="1" applyBorder="1" applyAlignment="1">
      <alignment horizontal="center" vertical="center"/>
    </xf>
    <xf numFmtId="183" fontId="65" fillId="9" borderId="25" xfId="0" applyNumberFormat="1" applyFont="1" applyFill="1" applyBorder="1" applyAlignment="1">
      <alignment horizontal="center" vertical="center"/>
    </xf>
    <xf numFmtId="183" fontId="65" fillId="9" borderId="26" xfId="0" applyNumberFormat="1" applyFont="1" applyFill="1" applyBorder="1" applyAlignment="1">
      <alignment horizontal="center" vertical="center"/>
    </xf>
    <xf numFmtId="49" fontId="11" fillId="13" borderId="0" xfId="5" applyNumberFormat="1" applyFont="1" applyFill="1" applyAlignment="1">
      <alignment horizontal="center" vertical="center"/>
    </xf>
    <xf numFmtId="187" fontId="22" fillId="5" borderId="59" xfId="0" applyNumberFormat="1" applyFont="1" applyFill="1" applyBorder="1" applyAlignment="1">
      <alignment horizontal="center" vertical="center" wrapText="1"/>
    </xf>
    <xf numFmtId="185" fontId="11" fillId="5" borderId="50" xfId="0" applyNumberFormat="1" applyFont="1" applyFill="1" applyBorder="1" applyAlignment="1">
      <alignment horizontal="center" vertical="center" wrapText="1"/>
    </xf>
    <xf numFmtId="184" fontId="11" fillId="5" borderId="94" xfId="0" applyNumberFormat="1" applyFont="1" applyFill="1" applyBorder="1" applyAlignment="1">
      <alignment horizontal="center" vertical="center"/>
    </xf>
    <xf numFmtId="10" fontId="21" fillId="5" borderId="102" xfId="0" applyNumberFormat="1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17" fillId="2" borderId="7" xfId="5" applyFont="1" applyFill="1" applyBorder="1" applyAlignment="1">
      <alignment horizontal="center"/>
    </xf>
    <xf numFmtId="0" fontId="17" fillId="2" borderId="8" xfId="5" applyFont="1" applyFill="1" applyBorder="1" applyAlignment="1">
      <alignment horizontal="center"/>
    </xf>
    <xf numFmtId="180" fontId="17" fillId="2" borderId="8" xfId="5" applyNumberFormat="1" applyFont="1" applyFill="1" applyBorder="1" applyAlignment="1">
      <alignment horizontal="center" shrinkToFit="1"/>
    </xf>
    <xf numFmtId="0" fontId="17" fillId="2" borderId="31" xfId="5" applyFont="1" applyFill="1" applyBorder="1" applyAlignment="1">
      <alignment horizontal="center"/>
    </xf>
    <xf numFmtId="0" fontId="35" fillId="2" borderId="93" xfId="5" applyFont="1" applyFill="1" applyBorder="1" applyAlignment="1">
      <alignment horizontal="center" wrapText="1"/>
    </xf>
    <xf numFmtId="0" fontId="17" fillId="2" borderId="105" xfId="5" applyFont="1" applyFill="1" applyBorder="1" applyAlignment="1">
      <alignment horizontal="center"/>
    </xf>
    <xf numFmtId="0" fontId="17" fillId="2" borderId="17" xfId="5" applyFont="1" applyFill="1" applyBorder="1" applyAlignment="1">
      <alignment horizontal="center"/>
    </xf>
    <xf numFmtId="0" fontId="17" fillId="2" borderId="9" xfId="5" applyFont="1" applyFill="1" applyBorder="1" applyAlignment="1">
      <alignment horizontal="center"/>
    </xf>
    <xf numFmtId="49" fontId="31" fillId="13" borderId="65" xfId="5" applyNumberFormat="1" applyFont="1" applyFill="1" applyBorder="1" applyAlignment="1">
      <alignment horizontal="center" vertical="center"/>
    </xf>
    <xf numFmtId="49" fontId="11" fillId="13" borderId="58" xfId="5" applyNumberFormat="1" applyFont="1" applyFill="1" applyBorder="1" applyAlignment="1">
      <alignment horizontal="center" vertical="center"/>
    </xf>
    <xf numFmtId="49" fontId="15" fillId="13" borderId="70" xfId="5" applyNumberFormat="1" applyFont="1" applyFill="1" applyBorder="1" applyAlignment="1">
      <alignment horizontal="center"/>
    </xf>
    <xf numFmtId="49" fontId="17" fillId="13" borderId="75" xfId="5" applyNumberFormat="1" applyFont="1" applyFill="1" applyBorder="1" applyAlignment="1">
      <alignment horizontal="center" wrapText="1"/>
    </xf>
    <xf numFmtId="191" fontId="21" fillId="13" borderId="50" xfId="0" applyNumberFormat="1" applyFont="1" applyFill="1" applyBorder="1" applyAlignment="1">
      <alignment horizontal="center"/>
    </xf>
    <xf numFmtId="191" fontId="11" fillId="13" borderId="56" xfId="0" applyNumberFormat="1" applyFont="1" applyFill="1" applyBorder="1" applyAlignment="1">
      <alignment horizontal="center"/>
    </xf>
    <xf numFmtId="49" fontId="31" fillId="0" borderId="64" xfId="5" applyNumberFormat="1" applyFont="1" applyFill="1" applyBorder="1" applyAlignment="1">
      <alignment horizontal="center" vertical="center"/>
    </xf>
    <xf numFmtId="49" fontId="11" fillId="0" borderId="57" xfId="5" applyNumberFormat="1" applyFont="1" applyFill="1" applyBorder="1" applyAlignment="1">
      <alignment horizontal="center" vertical="center"/>
    </xf>
    <xf numFmtId="49" fontId="15" fillId="0" borderId="43" xfId="5" applyNumberFormat="1" applyFont="1" applyFill="1" applyBorder="1" applyAlignment="1">
      <alignment horizontal="center"/>
    </xf>
    <xf numFmtId="49" fontId="17" fillId="0" borderId="106" xfId="5" applyNumberFormat="1" applyFont="1" applyFill="1" applyBorder="1" applyAlignment="1">
      <alignment horizontal="center" wrapText="1"/>
    </xf>
    <xf numFmtId="191" fontId="21" fillId="5" borderId="60" xfId="0" applyNumberFormat="1" applyFont="1" applyFill="1" applyBorder="1" applyAlignment="1">
      <alignment horizontal="center"/>
    </xf>
    <xf numFmtId="191" fontId="11" fillId="5" borderId="55" xfId="0" applyNumberFormat="1" applyFont="1" applyFill="1" applyBorder="1" applyAlignment="1">
      <alignment horizontal="center"/>
    </xf>
    <xf numFmtId="0" fontId="11" fillId="6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180" fontId="11" fillId="0" borderId="0" xfId="0" applyNumberFormat="1" applyFont="1" applyFill="1" applyBorder="1" applyAlignment="1">
      <alignment horizontal="left" vertical="center" shrinkToFit="1"/>
    </xf>
    <xf numFmtId="0" fontId="11" fillId="0" borderId="0" xfId="0" applyFont="1" applyFill="1" applyBorder="1" applyAlignment="1">
      <alignment horizontal="center" vertical="center" wrapText="1"/>
    </xf>
    <xf numFmtId="187" fontId="11" fillId="0" borderId="0" xfId="0" applyNumberFormat="1" applyFont="1" applyFill="1" applyBorder="1" applyAlignment="1">
      <alignment horizontal="center" vertical="center" wrapText="1"/>
    </xf>
    <xf numFmtId="191" fontId="11" fillId="0" borderId="0" xfId="0" applyNumberFormat="1" applyFont="1" applyFill="1" applyBorder="1" applyAlignment="1">
      <alignment horizontal="center"/>
    </xf>
    <xf numFmtId="190" fontId="72" fillId="0" borderId="0" xfId="0" applyNumberFormat="1" applyFont="1" applyFill="1" applyBorder="1" applyAlignment="1">
      <alignment horizontal="center"/>
    </xf>
    <xf numFmtId="179" fontId="68" fillId="0" borderId="0" xfId="0" applyNumberFormat="1" applyFont="1" applyFill="1" applyBorder="1" applyAlignment="1">
      <alignment horizontal="center" vertical="center" wrapText="1"/>
    </xf>
    <xf numFmtId="185" fontId="41" fillId="0" borderId="0" xfId="0" applyNumberFormat="1" applyFont="1" applyFill="1" applyBorder="1" applyAlignment="1">
      <alignment horizontal="center" vertical="center" wrapText="1"/>
    </xf>
    <xf numFmtId="185" fontId="11" fillId="0" borderId="0" xfId="0" applyNumberFormat="1" applyFont="1" applyFill="1" applyBorder="1" applyAlignment="1">
      <alignment horizontal="center" vertical="center" wrapText="1"/>
    </xf>
    <xf numFmtId="184" fontId="22" fillId="0" borderId="0" xfId="0" applyNumberFormat="1" applyFont="1" applyFill="1" applyBorder="1" applyAlignment="1">
      <alignment horizontal="center" vertical="center"/>
    </xf>
    <xf numFmtId="190" fontId="77" fillId="9" borderId="0" xfId="0" applyNumberFormat="1" applyFont="1" applyFill="1" applyBorder="1" applyAlignment="1">
      <alignment horizontal="center"/>
    </xf>
    <xf numFmtId="0" fontId="66" fillId="12" borderId="0" xfId="3" applyFont="1" applyFill="1"/>
    <xf numFmtId="0" fontId="66" fillId="12" borderId="94" xfId="3" applyFont="1" applyFill="1" applyBorder="1"/>
    <xf numFmtId="0" fontId="66" fillId="12" borderId="97" xfId="3" applyFont="1" applyFill="1" applyBorder="1"/>
    <xf numFmtId="0" fontId="67" fillId="12" borderId="97" xfId="3" applyFont="1" applyFill="1" applyBorder="1"/>
    <xf numFmtId="0" fontId="67" fillId="12" borderId="94" xfId="3" applyFont="1" applyFill="1" applyBorder="1"/>
    <xf numFmtId="0" fontId="11" fillId="9" borderId="26" xfId="0" applyFont="1" applyFill="1" applyBorder="1" applyAlignment="1">
      <alignment horizontal="left" vertical="center" wrapText="1"/>
    </xf>
    <xf numFmtId="0" fontId="11" fillId="0" borderId="25" xfId="4" applyFont="1" applyFill="1" applyBorder="1" applyAlignment="1">
      <alignment horizontal="left"/>
    </xf>
    <xf numFmtId="0" fontId="11" fillId="0" borderId="25" xfId="0" applyFont="1" applyBorder="1"/>
    <xf numFmtId="0" fontId="11" fillId="0" borderId="25" xfId="0" applyFont="1" applyBorder="1" applyAlignment="1">
      <alignment shrinkToFit="1"/>
    </xf>
    <xf numFmtId="0" fontId="11" fillId="0" borderId="25" xfId="4" applyFont="1" applyFill="1" applyBorder="1" applyAlignment="1">
      <alignment horizontal="right"/>
    </xf>
    <xf numFmtId="0" fontId="11" fillId="0" borderId="25" xfId="0" applyFont="1" applyBorder="1" applyAlignment="1">
      <alignment horizontal="center"/>
    </xf>
    <xf numFmtId="0" fontId="11" fillId="0" borderId="25" xfId="4" applyFont="1" applyFill="1" applyBorder="1"/>
    <xf numFmtId="180" fontId="11" fillId="8" borderId="25" xfId="6" applyNumberFormat="1" applyFont="1" applyFill="1" applyBorder="1">
      <alignment vertical="center"/>
    </xf>
    <xf numFmtId="0" fontId="11" fillId="8" borderId="0" xfId="6" applyFont="1" applyFill="1">
      <alignment vertical="center"/>
    </xf>
    <xf numFmtId="0" fontId="11" fillId="8" borderId="0" xfId="6" applyFont="1" applyFill="1" applyBorder="1">
      <alignment vertical="center"/>
    </xf>
    <xf numFmtId="0" fontId="68" fillId="8" borderId="0" xfId="6" applyFont="1" applyFill="1" applyBorder="1">
      <alignment vertical="center"/>
    </xf>
    <xf numFmtId="0" fontId="68" fillId="8" borderId="12" xfId="6" applyFont="1" applyFill="1" applyBorder="1">
      <alignment vertical="center"/>
    </xf>
    <xf numFmtId="0" fontId="68" fillId="8" borderId="12" xfId="4" applyFont="1" applyFill="1" applyBorder="1" applyAlignment="1">
      <alignment horizontal="left" vertical="center" wrapText="1"/>
    </xf>
    <xf numFmtId="187" fontId="68" fillId="8" borderId="12" xfId="4" applyNumberFormat="1" applyFont="1" applyFill="1" applyBorder="1" applyAlignment="1">
      <alignment horizontal="center" vertical="center" wrapText="1"/>
    </xf>
    <xf numFmtId="180" fontId="68" fillId="8" borderId="16" xfId="6" applyNumberFormat="1" applyFont="1" applyFill="1" applyBorder="1">
      <alignment vertical="center"/>
    </xf>
    <xf numFmtId="0" fontId="68" fillId="8" borderId="0" xfId="6" applyFont="1" applyFill="1">
      <alignment vertical="center"/>
    </xf>
    <xf numFmtId="38" fontId="11" fillId="0" borderId="5" xfId="5" applyNumberFormat="1" applyFont="1" applyFill="1" applyBorder="1" applyAlignment="1">
      <alignment horizontal="right" vertical="center"/>
    </xf>
    <xf numFmtId="186" fontId="11" fillId="0" borderId="5" xfId="4" applyNumberFormat="1" applyFont="1" applyFill="1" applyBorder="1" applyAlignment="1">
      <alignment horizontal="center" vertical="center" wrapText="1"/>
    </xf>
    <xf numFmtId="0" fontId="68" fillId="0" borderId="4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right" vertical="center" wrapText="1"/>
    </xf>
    <xf numFmtId="38" fontId="68" fillId="0" borderId="5" xfId="5" applyNumberFormat="1" applyFont="1" applyFill="1" applyBorder="1" applyAlignment="1">
      <alignment horizontal="right" vertical="center"/>
    </xf>
    <xf numFmtId="186" fontId="68" fillId="0" borderId="5" xfId="4" applyNumberFormat="1" applyFont="1" applyFill="1" applyBorder="1" applyAlignment="1">
      <alignment horizontal="center" vertical="center" wrapText="1"/>
    </xf>
    <xf numFmtId="184" fontId="68" fillId="0" borderId="6" xfId="4" applyNumberFormat="1" applyFont="1" applyFill="1" applyBorder="1" applyAlignment="1">
      <alignment horizontal="center" vertical="center"/>
    </xf>
    <xf numFmtId="0" fontId="76" fillId="11" borderId="25" xfId="4" applyFont="1" applyFill="1" applyBorder="1"/>
    <xf numFmtId="0" fontId="11" fillId="11" borderId="25" xfId="0" applyFont="1" applyFill="1" applyBorder="1"/>
    <xf numFmtId="0" fontId="11" fillId="11" borderId="25" xfId="0" applyFont="1" applyFill="1" applyBorder="1" applyAlignment="1">
      <alignment horizontal="left" vertical="center"/>
    </xf>
    <xf numFmtId="0" fontId="11" fillId="11" borderId="25" xfId="4" applyFont="1" applyFill="1" applyBorder="1" applyAlignment="1">
      <alignment horizontal="center" vertical="center" wrapText="1"/>
    </xf>
    <xf numFmtId="0" fontId="11" fillId="11" borderId="25" xfId="0" applyFont="1" applyFill="1" applyBorder="1" applyAlignment="1">
      <alignment horizontal="center"/>
    </xf>
    <xf numFmtId="4" fontId="11" fillId="11" borderId="25" xfId="0" applyNumberFormat="1" applyFont="1" applyFill="1" applyBorder="1"/>
    <xf numFmtId="0" fontId="11" fillId="11" borderId="25" xfId="4" applyFont="1" applyFill="1" applyBorder="1" applyAlignment="1">
      <alignment horizontal="center"/>
    </xf>
    <xf numFmtId="0" fontId="2" fillId="11" borderId="0" xfId="4" applyFont="1" applyFill="1"/>
    <xf numFmtId="0" fontId="11" fillId="11" borderId="25" xfId="4" applyFont="1" applyFill="1" applyBorder="1"/>
    <xf numFmtId="0" fontId="72" fillId="9" borderId="25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 vertical="center" wrapText="1"/>
    </xf>
    <xf numFmtId="0" fontId="78" fillId="0" borderId="95" xfId="3" applyFont="1" applyBorder="1"/>
    <xf numFmtId="0" fontId="72" fillId="9" borderId="25" xfId="4" applyFont="1" applyFill="1" applyBorder="1" applyAlignment="1">
      <alignment horizontal="left"/>
    </xf>
    <xf numFmtId="0" fontId="72" fillId="9" borderId="25" xfId="0" applyFont="1" applyFill="1" applyBorder="1"/>
    <xf numFmtId="0" fontId="72" fillId="9" borderId="25" xfId="0" applyFont="1" applyFill="1" applyBorder="1" applyAlignment="1">
      <alignment shrinkToFit="1"/>
    </xf>
    <xf numFmtId="0" fontId="72" fillId="9" borderId="25" xfId="4" applyFont="1" applyFill="1" applyBorder="1" applyAlignment="1">
      <alignment horizontal="right"/>
    </xf>
    <xf numFmtId="0" fontId="72" fillId="9" borderId="25" xfId="4" applyFont="1" applyFill="1" applyBorder="1" applyAlignment="1">
      <alignment horizontal="left" vertical="center" wrapText="1"/>
    </xf>
    <xf numFmtId="0" fontId="72" fillId="9" borderId="25" xfId="4" applyFont="1" applyFill="1" applyBorder="1"/>
    <xf numFmtId="0" fontId="81" fillId="9" borderId="0" xfId="4" applyFont="1" applyFill="1"/>
    <xf numFmtId="187" fontId="68" fillId="0" borderId="107" xfId="4" applyNumberFormat="1" applyFont="1" applyFill="1" applyBorder="1" applyAlignment="1">
      <alignment horizontal="center" vertical="center" wrapText="1"/>
    </xf>
    <xf numFmtId="0" fontId="68" fillId="8" borderId="24" xfId="6" applyFont="1" applyFill="1" applyBorder="1">
      <alignment vertical="center"/>
    </xf>
    <xf numFmtId="0" fontId="68" fillId="8" borderId="14" xfId="6" applyFont="1" applyFill="1" applyBorder="1">
      <alignment vertical="center"/>
    </xf>
    <xf numFmtId="0" fontId="68" fillId="8" borderId="14" xfId="4" applyFont="1" applyFill="1" applyBorder="1" applyAlignment="1">
      <alignment horizontal="left" vertical="center" wrapText="1"/>
    </xf>
    <xf numFmtId="0" fontId="68" fillId="8" borderId="14" xfId="6" applyFont="1" applyFill="1" applyBorder="1" applyAlignment="1">
      <alignment vertical="center"/>
    </xf>
    <xf numFmtId="0" fontId="68" fillId="8" borderId="14" xfId="4" applyNumberFormat="1" applyFont="1" applyFill="1" applyBorder="1" applyAlignment="1">
      <alignment horizontal="center" vertical="center" wrapText="1"/>
    </xf>
    <xf numFmtId="189" fontId="68" fillId="8" borderId="32" xfId="6" applyNumberFormat="1" applyFont="1" applyFill="1" applyBorder="1" applyAlignment="1">
      <alignment horizontal="center" vertical="center"/>
    </xf>
    <xf numFmtId="189" fontId="68" fillId="8" borderId="14" xfId="6" applyNumberFormat="1" applyFont="1" applyFill="1" applyBorder="1">
      <alignment vertical="center"/>
    </xf>
    <xf numFmtId="180" fontId="68" fillId="8" borderId="19" xfId="6" applyNumberFormat="1" applyFont="1" applyFill="1" applyBorder="1">
      <alignment vertical="center"/>
    </xf>
    <xf numFmtId="10" fontId="68" fillId="8" borderId="14" xfId="6" applyNumberFormat="1" applyFont="1" applyFill="1" applyBorder="1">
      <alignment vertical="center"/>
    </xf>
    <xf numFmtId="180" fontId="68" fillId="8" borderId="20" xfId="6" applyNumberFormat="1" applyFont="1" applyFill="1" applyBorder="1">
      <alignment vertical="center"/>
    </xf>
    <xf numFmtId="0" fontId="68" fillId="8" borderId="4" xfId="6" applyFont="1" applyFill="1" applyBorder="1">
      <alignment vertical="center"/>
    </xf>
    <xf numFmtId="0" fontId="68" fillId="8" borderId="5" xfId="6" applyFont="1" applyFill="1" applyBorder="1">
      <alignment vertical="center"/>
    </xf>
    <xf numFmtId="0" fontId="68" fillId="8" borderId="5" xfId="4" applyFont="1" applyFill="1" applyBorder="1" applyAlignment="1">
      <alignment horizontal="left" vertical="center" wrapText="1"/>
    </xf>
    <xf numFmtId="0" fontId="68" fillId="8" borderId="5" xfId="6" applyFont="1" applyFill="1" applyBorder="1" applyAlignment="1">
      <alignment vertical="center"/>
    </xf>
    <xf numFmtId="0" fontId="68" fillId="8" borderId="5" xfId="4" applyNumberFormat="1" applyFont="1" applyFill="1" applyBorder="1" applyAlignment="1">
      <alignment horizontal="center" vertical="center" wrapText="1"/>
    </xf>
    <xf numFmtId="180" fontId="68" fillId="8" borderId="15" xfId="6" applyNumberFormat="1" applyFont="1" applyFill="1" applyBorder="1">
      <alignment vertical="center"/>
    </xf>
    <xf numFmtId="10" fontId="68" fillId="8" borderId="5" xfId="6" applyNumberFormat="1" applyFont="1" applyFill="1" applyBorder="1">
      <alignment vertical="center"/>
    </xf>
    <xf numFmtId="180" fontId="68" fillId="8" borderId="6" xfId="6" applyNumberFormat="1" applyFont="1" applyFill="1" applyBorder="1">
      <alignment vertical="center"/>
    </xf>
    <xf numFmtId="0" fontId="68" fillId="8" borderId="7" xfId="6" applyFont="1" applyFill="1" applyBorder="1">
      <alignment vertical="center"/>
    </xf>
    <xf numFmtId="0" fontId="68" fillId="8" borderId="8" xfId="6" applyFont="1" applyFill="1" applyBorder="1">
      <alignment vertical="center"/>
    </xf>
    <xf numFmtId="0" fontId="68" fillId="8" borderId="8" xfId="4" applyFont="1" applyFill="1" applyBorder="1" applyAlignment="1">
      <alignment horizontal="left" vertical="center" wrapText="1"/>
    </xf>
    <xf numFmtId="0" fontId="68" fillId="8" borderId="8" xfId="6" applyFont="1" applyFill="1" applyBorder="1" applyAlignment="1">
      <alignment vertical="center"/>
    </xf>
    <xf numFmtId="0" fontId="68" fillId="8" borderId="8" xfId="4" applyNumberFormat="1" applyFont="1" applyFill="1" applyBorder="1" applyAlignment="1">
      <alignment horizontal="center" vertical="center" wrapText="1"/>
    </xf>
    <xf numFmtId="189" fontId="68" fillId="8" borderId="66" xfId="6" applyNumberFormat="1" applyFont="1" applyFill="1" applyBorder="1" applyAlignment="1">
      <alignment horizontal="center" vertical="center"/>
    </xf>
    <xf numFmtId="189" fontId="68" fillId="8" borderId="22" xfId="6" applyNumberFormat="1" applyFont="1" applyFill="1" applyBorder="1">
      <alignment vertical="center"/>
    </xf>
    <xf numFmtId="180" fontId="68" fillId="8" borderId="17" xfId="6" applyNumberFormat="1" applyFont="1" applyFill="1" applyBorder="1">
      <alignment vertical="center"/>
    </xf>
    <xf numFmtId="10" fontId="68" fillId="8" borderId="8" xfId="6" applyNumberFormat="1" applyFont="1" applyFill="1" applyBorder="1">
      <alignment vertical="center"/>
    </xf>
    <xf numFmtId="180" fontId="68" fillId="8" borderId="9" xfId="6" applyNumberFormat="1" applyFont="1" applyFill="1" applyBorder="1">
      <alignment vertical="center"/>
    </xf>
    <xf numFmtId="0" fontId="11" fillId="8" borderId="5" xfId="4" applyNumberFormat="1" applyFont="1" applyFill="1" applyBorder="1" applyAlignment="1">
      <alignment horizontal="center" vertical="center" wrapText="1"/>
    </xf>
    <xf numFmtId="10" fontId="76" fillId="8" borderId="5" xfId="6" applyNumberFormat="1" applyFont="1" applyFill="1" applyBorder="1">
      <alignment vertical="center"/>
    </xf>
    <xf numFmtId="180" fontId="76" fillId="8" borderId="6" xfId="6" applyNumberFormat="1" applyFont="1" applyFill="1" applyBorder="1">
      <alignment vertical="center"/>
    </xf>
    <xf numFmtId="0" fontId="0" fillId="8" borderId="0" xfId="0" applyFill="1"/>
    <xf numFmtId="0" fontId="2" fillId="8" borderId="0" xfId="4" applyFont="1" applyFill="1"/>
    <xf numFmtId="185" fontId="11" fillId="8" borderId="14" xfId="4" applyNumberFormat="1" applyFont="1" applyFill="1" applyBorder="1" applyAlignment="1">
      <alignment horizontal="center" vertical="center"/>
    </xf>
    <xf numFmtId="184" fontId="11" fillId="8" borderId="14" xfId="4" applyNumberFormat="1" applyFont="1" applyFill="1" applyBorder="1" applyAlignment="1">
      <alignment horizontal="center" vertical="center"/>
    </xf>
    <xf numFmtId="191" fontId="22" fillId="0" borderId="31" xfId="0" applyNumberFormat="1" applyFont="1" applyFill="1" applyBorder="1" applyAlignment="1">
      <alignment horizontal="center"/>
    </xf>
    <xf numFmtId="193" fontId="11" fillId="0" borderId="26" xfId="0" applyNumberFormat="1" applyFont="1" applyFill="1" applyBorder="1" applyAlignment="1">
      <alignment horizontal="center" vertical="center"/>
    </xf>
    <xf numFmtId="0" fontId="37" fillId="9" borderId="0" xfId="3" applyFont="1" applyFill="1"/>
    <xf numFmtId="0" fontId="37" fillId="9" borderId="94" xfId="3" applyFont="1" applyFill="1" applyBorder="1"/>
    <xf numFmtId="0" fontId="37" fillId="9" borderId="97" xfId="3" applyFont="1" applyFill="1" applyBorder="1"/>
    <xf numFmtId="0" fontId="60" fillId="9" borderId="97" xfId="3" applyFont="1" applyFill="1" applyBorder="1"/>
    <xf numFmtId="0" fontId="60" fillId="9" borderId="94" xfId="3" applyFont="1" applyFill="1" applyBorder="1"/>
    <xf numFmtId="0" fontId="78" fillId="0" borderId="101" xfId="3" applyFont="1" applyFill="1" applyBorder="1" applyAlignment="1">
      <alignment vertical="top" wrapText="1"/>
    </xf>
    <xf numFmtId="0" fontId="98" fillId="0" borderId="0" xfId="0" applyFont="1" applyFill="1"/>
    <xf numFmtId="0" fontId="99" fillId="0" borderId="0" xfId="0" applyFont="1" applyFill="1"/>
    <xf numFmtId="180" fontId="99" fillId="0" borderId="0" xfId="0" applyNumberFormat="1" applyFont="1" applyFill="1" applyAlignment="1">
      <alignment shrinkToFit="1"/>
    </xf>
    <xf numFmtId="0" fontId="99" fillId="0" borderId="0" xfId="0" applyFont="1" applyFill="1" applyAlignment="1">
      <alignment horizontal="center"/>
    </xf>
    <xf numFmtId="0" fontId="98" fillId="0" borderId="0" xfId="5" applyFont="1">
      <alignment vertical="center"/>
    </xf>
    <xf numFmtId="0" fontId="98" fillId="2" borderId="25" xfId="0" applyFont="1" applyFill="1" applyBorder="1" applyAlignment="1">
      <alignment horizontal="center"/>
    </xf>
    <xf numFmtId="180" fontId="98" fillId="2" borderId="25" xfId="0" applyNumberFormat="1" applyFont="1" applyFill="1" applyBorder="1" applyAlignment="1">
      <alignment horizontal="center" shrinkToFit="1"/>
    </xf>
    <xf numFmtId="0" fontId="98" fillId="3" borderId="25" xfId="0" applyFont="1" applyFill="1" applyBorder="1" applyAlignment="1">
      <alignment horizontal="center"/>
    </xf>
    <xf numFmtId="0" fontId="99" fillId="0" borderId="25" xfId="0" applyFont="1" applyFill="1" applyBorder="1" applyAlignment="1">
      <alignment horizontal="center" vertical="center" wrapText="1"/>
    </xf>
    <xf numFmtId="0" fontId="99" fillId="0" borderId="25" xfId="0" applyFont="1" applyFill="1" applyBorder="1" applyAlignment="1">
      <alignment horizontal="left" vertical="center" wrapText="1"/>
    </xf>
    <xf numFmtId="0" fontId="99" fillId="6" borderId="25" xfId="0" applyFont="1" applyFill="1" applyBorder="1" applyAlignment="1">
      <alignment horizontal="left" vertical="center" wrapText="1"/>
    </xf>
    <xf numFmtId="0" fontId="99" fillId="9" borderId="25" xfId="0" applyFont="1" applyFill="1" applyBorder="1" applyAlignment="1">
      <alignment horizontal="left" vertical="center" wrapText="1"/>
    </xf>
    <xf numFmtId="180" fontId="99" fillId="0" borderId="25" xfId="0" applyNumberFormat="1" applyFont="1" applyFill="1" applyBorder="1" applyAlignment="1">
      <alignment horizontal="left" vertical="center" shrinkToFit="1"/>
    </xf>
    <xf numFmtId="0" fontId="99" fillId="9" borderId="25" xfId="0" applyFont="1" applyFill="1" applyBorder="1" applyAlignment="1">
      <alignment horizontal="center" vertical="center" wrapText="1"/>
    </xf>
    <xf numFmtId="187" fontId="99" fillId="0" borderId="25" xfId="0" applyNumberFormat="1" applyFont="1" applyFill="1" applyBorder="1" applyAlignment="1">
      <alignment horizontal="center" vertical="center" wrapText="1"/>
    </xf>
    <xf numFmtId="179" fontId="99" fillId="0" borderId="25" xfId="0" applyNumberFormat="1" applyFont="1" applyFill="1" applyBorder="1" applyAlignment="1">
      <alignment horizontal="center"/>
    </xf>
    <xf numFmtId="179" fontId="99" fillId="0" borderId="25" xfId="0" applyNumberFormat="1" applyFont="1" applyFill="1" applyBorder="1" applyAlignment="1">
      <alignment horizontal="center" vertical="center" wrapText="1"/>
    </xf>
    <xf numFmtId="179" fontId="99" fillId="0" borderId="25" xfId="0" applyNumberFormat="1" applyFont="1" applyFill="1" applyBorder="1" applyAlignment="1">
      <alignment horizontal="center" vertical="center"/>
    </xf>
    <xf numFmtId="184" fontId="99" fillId="0" borderId="25" xfId="0" applyNumberFormat="1" applyFont="1" applyFill="1" applyBorder="1" applyAlignment="1">
      <alignment horizontal="center" vertical="center"/>
    </xf>
    <xf numFmtId="10" fontId="99" fillId="0" borderId="25" xfId="0" applyNumberFormat="1" applyFont="1" applyFill="1" applyBorder="1" applyAlignment="1">
      <alignment horizontal="center" vertical="center"/>
    </xf>
    <xf numFmtId="0" fontId="99" fillId="0" borderId="0" xfId="0" applyFont="1" applyFill="1" applyAlignment="1">
      <alignment horizontal="center" vertical="center"/>
    </xf>
    <xf numFmtId="0" fontId="99" fillId="6" borderId="25" xfId="0" applyFont="1" applyFill="1" applyBorder="1" applyAlignment="1">
      <alignment horizontal="center" vertical="center" wrapText="1"/>
    </xf>
    <xf numFmtId="0" fontId="99" fillId="6" borderId="25" xfId="0" applyFont="1" applyFill="1" applyBorder="1" applyAlignment="1" applyProtection="1">
      <alignment horizontal="left" vertical="center"/>
      <protection locked="0"/>
    </xf>
    <xf numFmtId="0" fontId="99" fillId="6" borderId="25" xfId="0" applyFont="1" applyFill="1" applyBorder="1" applyAlignment="1" applyProtection="1">
      <alignment horizontal="center" vertical="center"/>
      <protection locked="0"/>
    </xf>
    <xf numFmtId="179" fontId="99" fillId="6" borderId="25" xfId="0" applyNumberFormat="1" applyFont="1" applyFill="1" applyBorder="1" applyAlignment="1">
      <alignment horizontal="center"/>
    </xf>
    <xf numFmtId="179" fontId="100" fillId="6" borderId="25" xfId="0" applyNumberFormat="1" applyFont="1" applyFill="1" applyBorder="1" applyAlignment="1">
      <alignment horizontal="center" vertical="center" wrapText="1"/>
    </xf>
    <xf numFmtId="179" fontId="99" fillId="6" borderId="25" xfId="0" applyNumberFormat="1" applyFont="1" applyFill="1" applyBorder="1" applyAlignment="1">
      <alignment horizontal="center" vertical="center"/>
    </xf>
    <xf numFmtId="184" fontId="99" fillId="6" borderId="25" xfId="0" applyNumberFormat="1" applyFont="1" applyFill="1" applyBorder="1" applyAlignment="1">
      <alignment horizontal="center" vertical="center"/>
    </xf>
    <xf numFmtId="10" fontId="99" fillId="6" borderId="25" xfId="0" applyNumberFormat="1" applyFont="1" applyFill="1" applyBorder="1" applyAlignment="1">
      <alignment horizontal="center" vertical="center"/>
    </xf>
    <xf numFmtId="0" fontId="99" fillId="6" borderId="0" xfId="0" applyFont="1" applyFill="1"/>
    <xf numFmtId="180" fontId="99" fillId="9" borderId="25" xfId="0" applyNumberFormat="1" applyFont="1" applyFill="1" applyBorder="1" applyAlignment="1">
      <alignment horizontal="left" vertical="center" shrinkToFit="1"/>
    </xf>
    <xf numFmtId="187" fontId="99" fillId="9" borderId="25" xfId="0" applyNumberFormat="1" applyFont="1" applyFill="1" applyBorder="1" applyAlignment="1">
      <alignment horizontal="center" vertical="center" wrapText="1"/>
    </xf>
    <xf numFmtId="179" fontId="99" fillId="9" borderId="25" xfId="0" applyNumberFormat="1" applyFont="1" applyFill="1" applyBorder="1" applyAlignment="1">
      <alignment horizontal="center"/>
    </xf>
    <xf numFmtId="179" fontId="99" fillId="9" borderId="25" xfId="0" applyNumberFormat="1" applyFont="1" applyFill="1" applyBorder="1" applyAlignment="1">
      <alignment horizontal="center" vertical="center" wrapText="1"/>
    </xf>
    <xf numFmtId="179" fontId="99" fillId="9" borderId="25" xfId="0" applyNumberFormat="1" applyFont="1" applyFill="1" applyBorder="1" applyAlignment="1">
      <alignment horizontal="center" vertical="center"/>
    </xf>
    <xf numFmtId="184" fontId="99" fillId="9" borderId="25" xfId="0" applyNumberFormat="1" applyFont="1" applyFill="1" applyBorder="1" applyAlignment="1">
      <alignment horizontal="center" vertical="center"/>
    </xf>
    <xf numFmtId="10" fontId="99" fillId="9" borderId="25" xfId="0" applyNumberFormat="1" applyFont="1" applyFill="1" applyBorder="1" applyAlignment="1">
      <alignment horizontal="center" vertical="center"/>
    </xf>
    <xf numFmtId="0" fontId="99" fillId="9" borderId="0" xfId="0" applyFont="1" applyFill="1" applyAlignment="1">
      <alignment horizontal="center" vertical="center"/>
    </xf>
    <xf numFmtId="179" fontId="101" fillId="0" borderId="25" xfId="0" applyNumberFormat="1" applyFont="1" applyFill="1" applyBorder="1" applyAlignment="1">
      <alignment horizontal="center"/>
    </xf>
    <xf numFmtId="187" fontId="99" fillId="6" borderId="25" xfId="0" applyNumberFormat="1" applyFont="1" applyFill="1" applyBorder="1" applyAlignment="1">
      <alignment horizontal="center" vertical="center" wrapText="1"/>
    </xf>
    <xf numFmtId="0" fontId="99" fillId="0" borderId="25" xfId="0" applyFont="1" applyFill="1" applyBorder="1" applyAlignment="1" applyProtection="1">
      <alignment horizontal="left" vertical="center"/>
      <protection locked="0"/>
    </xf>
    <xf numFmtId="0" fontId="99" fillId="0" borderId="25" xfId="0" applyFont="1" applyFill="1" applyBorder="1" applyAlignment="1" applyProtection="1">
      <alignment horizontal="center" vertical="center"/>
      <protection locked="0"/>
    </xf>
    <xf numFmtId="0" fontId="99" fillId="9" borderId="25" xfId="0" applyFont="1" applyFill="1" applyBorder="1" applyAlignment="1" applyProtection="1">
      <alignment horizontal="left" vertical="center"/>
      <protection locked="0"/>
    </xf>
    <xf numFmtId="0" fontId="99" fillId="9" borderId="25" xfId="0" applyFont="1" applyFill="1" applyBorder="1" applyAlignment="1" applyProtection="1">
      <alignment horizontal="center" vertical="center"/>
      <protection locked="0"/>
    </xf>
    <xf numFmtId="0" fontId="99" fillId="9" borderId="0" xfId="0" applyFont="1" applyFill="1"/>
    <xf numFmtId="0" fontId="99" fillId="0" borderId="0" xfId="0" applyFont="1" applyFill="1" applyBorder="1" applyAlignment="1">
      <alignment horizontal="center" vertical="center"/>
    </xf>
    <xf numFmtId="0" fontId="99" fillId="0" borderId="0" xfId="0" applyFont="1" applyFill="1" applyBorder="1"/>
    <xf numFmtId="180" fontId="99" fillId="0" borderId="0" xfId="0" applyNumberFormat="1" applyFont="1" applyFill="1" applyBorder="1" applyAlignment="1">
      <alignment shrinkToFit="1"/>
    </xf>
    <xf numFmtId="0" fontId="99" fillId="0" borderId="0" xfId="0" applyFont="1" applyFill="1" applyBorder="1" applyAlignment="1">
      <alignment horizontal="center"/>
    </xf>
    <xf numFmtId="0" fontId="99" fillId="9" borderId="25" xfId="0" applyFont="1" applyFill="1" applyBorder="1" applyAlignment="1">
      <alignment vertical="center"/>
    </xf>
    <xf numFmtId="0" fontId="99" fillId="9" borderId="25" xfId="0" applyFont="1" applyFill="1" applyBorder="1" applyAlignment="1">
      <alignment horizontal="left" vertical="center" shrinkToFit="1"/>
    </xf>
    <xf numFmtId="180" fontId="11" fillId="9" borderId="25" xfId="4" applyNumberFormat="1" applyFont="1" applyFill="1" applyBorder="1" applyAlignment="1">
      <alignment horizontal="center" vertical="center" wrapText="1"/>
    </xf>
    <xf numFmtId="0" fontId="11" fillId="11" borderId="5" xfId="6" applyFont="1" applyFill="1" applyBorder="1">
      <alignment vertical="center"/>
    </xf>
    <xf numFmtId="0" fontId="11" fillId="11" borderId="5" xfId="4" applyFont="1" applyFill="1" applyBorder="1" applyAlignment="1">
      <alignment horizontal="left" vertical="center" wrapText="1"/>
    </xf>
    <xf numFmtId="0" fontId="11" fillId="11" borderId="5" xfId="4" applyNumberFormat="1" applyFont="1" applyFill="1" applyBorder="1" applyAlignment="1">
      <alignment horizontal="center" vertical="center" wrapText="1"/>
    </xf>
    <xf numFmtId="189" fontId="11" fillId="11" borderId="32" xfId="6" applyNumberFormat="1" applyFont="1" applyFill="1" applyBorder="1" applyAlignment="1">
      <alignment horizontal="center" vertical="center"/>
    </xf>
    <xf numFmtId="189" fontId="11" fillId="11" borderId="14" xfId="6" applyNumberFormat="1" applyFont="1" applyFill="1" applyBorder="1">
      <alignment vertical="center"/>
    </xf>
    <xf numFmtId="180" fontId="76" fillId="11" borderId="15" xfId="6" applyNumberFormat="1" applyFont="1" applyFill="1" applyBorder="1">
      <alignment vertical="center"/>
    </xf>
    <xf numFmtId="10" fontId="76" fillId="11" borderId="5" xfId="6" applyNumberFormat="1" applyFont="1" applyFill="1" applyBorder="1">
      <alignment vertical="center"/>
    </xf>
    <xf numFmtId="180" fontId="76" fillId="11" borderId="6" xfId="6" applyNumberFormat="1" applyFont="1" applyFill="1" applyBorder="1">
      <alignment vertical="center"/>
    </xf>
    <xf numFmtId="0" fontId="11" fillId="11" borderId="0" xfId="6" applyFont="1" applyFill="1">
      <alignment vertical="center"/>
    </xf>
    <xf numFmtId="0" fontId="11" fillId="9" borderId="25" xfId="4" applyFont="1" applyFill="1" applyBorder="1" applyAlignment="1">
      <alignment horizontal="left"/>
    </xf>
    <xf numFmtId="0" fontId="11" fillId="9" borderId="25" xfId="0" applyFont="1" applyFill="1" applyBorder="1" applyAlignment="1">
      <alignment shrinkToFit="1"/>
    </xf>
    <xf numFmtId="0" fontId="11" fillId="9" borderId="25" xfId="4" applyFont="1" applyFill="1" applyBorder="1" applyAlignment="1">
      <alignment horizontal="right"/>
    </xf>
    <xf numFmtId="0" fontId="37" fillId="9" borderId="0" xfId="4" applyFont="1" applyFill="1"/>
    <xf numFmtId="0" fontId="11" fillId="9" borderId="12" xfId="6" applyFont="1" applyFill="1" applyBorder="1">
      <alignment vertical="center"/>
    </xf>
    <xf numFmtId="0" fontId="11" fillId="9" borderId="12" xfId="4" applyFont="1" applyFill="1" applyBorder="1" applyAlignment="1">
      <alignment horizontal="left" vertical="center" wrapText="1"/>
    </xf>
    <xf numFmtId="187" fontId="11" fillId="9" borderId="107" xfId="4" applyNumberFormat="1" applyFont="1" applyFill="1" applyBorder="1" applyAlignment="1">
      <alignment horizontal="center" vertical="center" wrapText="1"/>
    </xf>
    <xf numFmtId="180" fontId="11" fillId="9" borderId="16" xfId="6" applyNumberFormat="1" applyFont="1" applyFill="1" applyBorder="1">
      <alignment vertical="center"/>
    </xf>
    <xf numFmtId="0" fontId="11" fillId="9" borderId="11" xfId="6" applyFont="1" applyFill="1" applyBorder="1">
      <alignment vertical="center"/>
    </xf>
    <xf numFmtId="0" fontId="11" fillId="9" borderId="11" xfId="4" applyFont="1" applyFill="1" applyBorder="1" applyAlignment="1">
      <alignment horizontal="left" vertical="center" wrapText="1"/>
    </xf>
    <xf numFmtId="187" fontId="11" fillId="9" borderId="117" xfId="4" applyNumberFormat="1" applyFont="1" applyFill="1" applyBorder="1" applyAlignment="1">
      <alignment horizontal="center" vertical="center" wrapText="1"/>
    </xf>
    <xf numFmtId="180" fontId="11" fillId="9" borderId="13" xfId="6" applyNumberFormat="1" applyFont="1" applyFill="1" applyBorder="1">
      <alignment vertical="center"/>
    </xf>
    <xf numFmtId="180" fontId="11" fillId="11" borderId="15" xfId="6" applyNumberFormat="1" applyFont="1" applyFill="1" applyBorder="1">
      <alignment vertical="center"/>
    </xf>
    <xf numFmtId="10" fontId="11" fillId="11" borderId="5" xfId="6" applyNumberFormat="1" applyFont="1" applyFill="1" applyBorder="1">
      <alignment vertical="center"/>
    </xf>
    <xf numFmtId="180" fontId="11" fillId="11" borderId="6" xfId="6" applyNumberFormat="1" applyFont="1" applyFill="1" applyBorder="1">
      <alignment vertical="center"/>
    </xf>
    <xf numFmtId="185" fontId="11" fillId="0" borderId="118" xfId="0" applyNumberFormat="1" applyFont="1" applyFill="1" applyBorder="1" applyAlignment="1">
      <alignment horizontal="center" vertical="center" wrapText="1"/>
    </xf>
    <xf numFmtId="0" fontId="11" fillId="6" borderId="25" xfId="0" applyFont="1" applyFill="1" applyBorder="1" applyAlignment="1">
      <alignment horizontal="left" vertical="center" wrapText="1"/>
    </xf>
    <xf numFmtId="187" fontId="22" fillId="0" borderId="25" xfId="0" applyNumberFormat="1" applyFont="1" applyFill="1" applyBorder="1" applyAlignment="1">
      <alignment horizontal="center" vertical="center" wrapText="1"/>
    </xf>
    <xf numFmtId="186" fontId="11" fillId="0" borderId="25" xfId="0" applyNumberFormat="1" applyFont="1" applyFill="1" applyBorder="1" applyAlignment="1">
      <alignment horizontal="center" vertical="center" wrapText="1"/>
    </xf>
    <xf numFmtId="184" fontId="22" fillId="0" borderId="25" xfId="0" applyNumberFormat="1" applyFont="1" applyFill="1" applyBorder="1" applyAlignment="1">
      <alignment horizontal="center" vertical="center"/>
    </xf>
    <xf numFmtId="186" fontId="68" fillId="0" borderId="25" xfId="0" applyNumberFormat="1" applyFont="1" applyFill="1" applyBorder="1" applyAlignment="1">
      <alignment horizontal="center" vertical="center" wrapText="1"/>
    </xf>
    <xf numFmtId="0" fontId="68" fillId="9" borderId="25" xfId="0" applyFont="1" applyFill="1" applyBorder="1" applyAlignment="1">
      <alignment horizontal="left" vertical="center" wrapText="1"/>
    </xf>
    <xf numFmtId="0" fontId="68" fillId="0" borderId="25" xfId="0" applyFont="1" applyFill="1" applyBorder="1" applyAlignment="1">
      <alignment horizontal="left" vertical="center" wrapText="1"/>
    </xf>
    <xf numFmtId="180" fontId="68" fillId="0" borderId="25" xfId="0" applyNumberFormat="1" applyFont="1" applyFill="1" applyBorder="1" applyAlignment="1">
      <alignment horizontal="left" vertical="center" shrinkToFit="1"/>
    </xf>
    <xf numFmtId="0" fontId="68" fillId="0" borderId="25" xfId="0" applyFont="1" applyFill="1" applyBorder="1" applyAlignment="1">
      <alignment horizontal="center" vertical="center" wrapText="1"/>
    </xf>
    <xf numFmtId="187" fontId="68" fillId="0" borderId="25" xfId="0" applyNumberFormat="1" applyFont="1" applyFill="1" applyBorder="1" applyAlignment="1">
      <alignment horizontal="center" vertical="center" wrapText="1"/>
    </xf>
    <xf numFmtId="9" fontId="68" fillId="0" borderId="25" xfId="1" applyFont="1" applyFill="1" applyBorder="1" applyAlignment="1">
      <alignment horizontal="center" vertical="center" wrapText="1"/>
    </xf>
    <xf numFmtId="185" fontId="68" fillId="0" borderId="25" xfId="0" applyNumberFormat="1" applyFont="1" applyFill="1" applyBorder="1" applyAlignment="1">
      <alignment horizontal="center" vertical="center" wrapText="1"/>
    </xf>
    <xf numFmtId="0" fontId="11" fillId="6" borderId="25" xfId="0" applyFont="1" applyFill="1" applyBorder="1" applyAlignment="1">
      <alignment horizontal="left" vertical="center" shrinkToFit="1"/>
    </xf>
    <xf numFmtId="0" fontId="14" fillId="0" borderId="104" xfId="0" applyFont="1" applyFill="1" applyBorder="1" applyAlignment="1">
      <alignment horizontal="center" vertical="center"/>
    </xf>
    <xf numFmtId="0" fontId="11" fillId="0" borderId="103" xfId="0" applyFont="1" applyFill="1" applyBorder="1" applyAlignment="1">
      <alignment horizontal="center" vertical="center" wrapText="1"/>
    </xf>
    <xf numFmtId="184" fontId="22" fillId="0" borderId="26" xfId="0" applyNumberFormat="1" applyFont="1" applyFill="1" applyBorder="1" applyAlignment="1">
      <alignment horizontal="center" vertical="center"/>
    </xf>
    <xf numFmtId="0" fontId="11" fillId="0" borderId="119" xfId="5" applyFont="1" applyBorder="1">
      <alignment vertical="center"/>
    </xf>
    <xf numFmtId="0" fontId="11" fillId="6" borderId="118" xfId="0" applyFont="1" applyFill="1" applyBorder="1" applyAlignment="1">
      <alignment horizontal="left" vertical="center" wrapText="1"/>
    </xf>
    <xf numFmtId="0" fontId="11" fillId="0" borderId="118" xfId="0" applyFont="1" applyFill="1" applyBorder="1" applyAlignment="1">
      <alignment horizontal="left" vertical="center" wrapText="1"/>
    </xf>
    <xf numFmtId="180" fontId="11" fillId="0" borderId="118" xfId="0" applyNumberFormat="1" applyFont="1" applyFill="1" applyBorder="1" applyAlignment="1">
      <alignment horizontal="left" vertical="center" shrinkToFit="1"/>
    </xf>
    <xf numFmtId="0" fontId="11" fillId="0" borderId="118" xfId="0" applyFont="1" applyFill="1" applyBorder="1" applyAlignment="1">
      <alignment horizontal="center" vertical="center" wrapText="1"/>
    </xf>
    <xf numFmtId="187" fontId="11" fillId="0" borderId="118" xfId="0" applyNumberFormat="1" applyFont="1" applyFill="1" applyBorder="1" applyAlignment="1">
      <alignment horizontal="center" vertical="center" wrapText="1"/>
    </xf>
    <xf numFmtId="191" fontId="11" fillId="0" borderId="118" xfId="0" applyNumberFormat="1" applyFont="1" applyFill="1" applyBorder="1" applyAlignment="1">
      <alignment horizontal="center"/>
    </xf>
    <xf numFmtId="190" fontId="72" fillId="13" borderId="118" xfId="0" applyNumberFormat="1" applyFont="1" applyFill="1" applyBorder="1" applyAlignment="1">
      <alignment horizontal="center"/>
    </xf>
    <xf numFmtId="190" fontId="72" fillId="0" borderId="118" xfId="0" applyNumberFormat="1" applyFont="1" applyFill="1" applyBorder="1" applyAlignment="1">
      <alignment horizontal="center"/>
    </xf>
    <xf numFmtId="179" fontId="68" fillId="0" borderId="118" xfId="0" applyNumberFormat="1" applyFont="1" applyFill="1" applyBorder="1" applyAlignment="1">
      <alignment horizontal="center" vertical="center" wrapText="1"/>
    </xf>
    <xf numFmtId="185" fontId="41" fillId="0" borderId="118" xfId="0" applyNumberFormat="1" applyFont="1" applyFill="1" applyBorder="1" applyAlignment="1">
      <alignment horizontal="center" vertical="center" wrapText="1"/>
    </xf>
    <xf numFmtId="0" fontId="14" fillId="0" borderId="120" xfId="0" applyFont="1" applyFill="1" applyBorder="1" applyAlignment="1">
      <alignment horizontal="center" vertical="center"/>
    </xf>
    <xf numFmtId="0" fontId="49" fillId="9" borderId="94" xfId="3" applyFont="1" applyFill="1" applyBorder="1" applyAlignment="1">
      <alignment horizontal="left"/>
    </xf>
    <xf numFmtId="0" fontId="49" fillId="9" borderId="96" xfId="3" applyFont="1" applyFill="1" applyBorder="1" applyAlignment="1">
      <alignment horizontal="right"/>
    </xf>
    <xf numFmtId="0" fontId="49" fillId="9" borderId="46" xfId="3" applyFont="1" applyFill="1" applyBorder="1" applyAlignment="1">
      <alignment horizontal="right"/>
    </xf>
    <xf numFmtId="0" fontId="49" fillId="9" borderId="28" xfId="3" applyFont="1" applyFill="1" applyBorder="1" applyAlignment="1">
      <alignment wrapText="1"/>
    </xf>
    <xf numFmtId="0" fontId="49" fillId="9" borderId="96" xfId="3" applyFont="1" applyFill="1" applyBorder="1"/>
    <xf numFmtId="0" fontId="49" fillId="9" borderId="100" xfId="3" applyFont="1" applyFill="1" applyBorder="1" applyAlignment="1">
      <alignment horizontal="right"/>
    </xf>
    <xf numFmtId="0" fontId="49" fillId="9" borderId="46" xfId="3" applyFont="1" applyFill="1" applyBorder="1"/>
    <xf numFmtId="0" fontId="50" fillId="9" borderId="28" xfId="3" applyFont="1" applyFill="1" applyBorder="1" applyAlignment="1">
      <alignment horizontal="right"/>
    </xf>
    <xf numFmtId="0" fontId="49" fillId="0" borderId="98" xfId="3" applyFont="1" applyFill="1" applyBorder="1" applyAlignment="1">
      <alignment horizontal="right" vertical="top" wrapText="1"/>
    </xf>
    <xf numFmtId="0" fontId="49" fillId="0" borderId="95" xfId="3" applyFont="1" applyBorder="1" applyAlignment="1">
      <alignment horizontal="right"/>
    </xf>
    <xf numFmtId="0" fontId="49" fillId="0" borderId="97" xfId="3" applyFont="1" applyBorder="1" applyAlignment="1">
      <alignment horizontal="right"/>
    </xf>
    <xf numFmtId="0" fontId="49" fillId="0" borderId="94" xfId="3" applyFont="1" applyBorder="1" applyAlignment="1">
      <alignment horizontal="right"/>
    </xf>
    <xf numFmtId="0" fontId="11" fillId="8" borderId="7" xfId="4" applyFont="1" applyFill="1" applyBorder="1" applyAlignment="1">
      <alignment horizontal="center" vertical="center" wrapText="1"/>
    </xf>
    <xf numFmtId="0" fontId="11" fillId="8" borderId="17" xfId="4" applyFont="1" applyFill="1" applyBorder="1" applyAlignment="1">
      <alignment horizontal="left" vertical="center" wrapText="1"/>
    </xf>
    <xf numFmtId="0" fontId="11" fillId="8" borderId="31" xfId="4" applyFont="1" applyFill="1" applyBorder="1" applyAlignment="1">
      <alignment horizontal="left" vertical="center" wrapText="1"/>
    </xf>
    <xf numFmtId="0" fontId="11" fillId="8" borderId="26" xfId="6" applyFont="1" applyFill="1" applyBorder="1" applyAlignment="1">
      <alignment horizontal="left" vertical="center"/>
    </xf>
    <xf numFmtId="0" fontId="11" fillId="8" borderId="17" xfId="4" applyFont="1" applyFill="1" applyBorder="1" applyAlignment="1">
      <alignment horizontal="center" vertical="center" wrapText="1"/>
    </xf>
    <xf numFmtId="0" fontId="11" fillId="8" borderId="8" xfId="4" applyFont="1" applyFill="1" applyBorder="1" applyAlignment="1">
      <alignment horizontal="center" vertical="center" wrapText="1"/>
    </xf>
    <xf numFmtId="0" fontId="11" fillId="8" borderId="31" xfId="4" applyFont="1" applyFill="1" applyBorder="1" applyAlignment="1">
      <alignment horizontal="center" vertical="center" wrapText="1"/>
    </xf>
    <xf numFmtId="0" fontId="72" fillId="8" borderId="26" xfId="4" applyFont="1" applyFill="1" applyBorder="1" applyAlignment="1">
      <alignment horizontal="center" vertical="center" wrapText="1"/>
    </xf>
    <xf numFmtId="187" fontId="11" fillId="8" borderId="17" xfId="4" applyNumberFormat="1" applyFont="1" applyFill="1" applyBorder="1" applyAlignment="1">
      <alignment horizontal="center" vertical="center" wrapText="1"/>
    </xf>
    <xf numFmtId="193" fontId="11" fillId="8" borderId="8" xfId="4" applyNumberFormat="1" applyFont="1" applyFill="1" applyBorder="1" applyAlignment="1">
      <alignment horizontal="center" vertical="center" wrapText="1"/>
    </xf>
    <xf numFmtId="179" fontId="11" fillId="8" borderId="8" xfId="4" applyNumberFormat="1" applyFont="1" applyFill="1" applyBorder="1" applyAlignment="1">
      <alignment horizontal="center" vertical="center"/>
    </xf>
    <xf numFmtId="10" fontId="11" fillId="8" borderId="8" xfId="4" applyNumberFormat="1" applyFont="1" applyFill="1" applyBorder="1" applyAlignment="1">
      <alignment horizontal="center" vertical="center"/>
    </xf>
    <xf numFmtId="184" fontId="11" fillId="8" borderId="8" xfId="4" applyNumberFormat="1" applyFont="1" applyFill="1" applyBorder="1" applyAlignment="1">
      <alignment horizontal="center" vertical="center"/>
    </xf>
    <xf numFmtId="184" fontId="11" fillId="8" borderId="9" xfId="4" applyNumberFormat="1" applyFont="1" applyFill="1" applyBorder="1" applyAlignment="1">
      <alignment horizontal="center" vertical="center"/>
    </xf>
    <xf numFmtId="179" fontId="11" fillId="0" borderId="5" xfId="4" applyNumberFormat="1" applyFont="1" applyFill="1" applyBorder="1" applyAlignment="1">
      <alignment horizontal="center"/>
    </xf>
    <xf numFmtId="179" fontId="14" fillId="0" borderId="0" xfId="4" applyNumberFormat="1" applyFont="1" applyFill="1" applyAlignment="1">
      <alignment horizontal="center" vertical="center"/>
    </xf>
    <xf numFmtId="0" fontId="72" fillId="0" borderId="25" xfId="4" applyFont="1" applyFill="1" applyBorder="1" applyAlignment="1">
      <alignment horizontal="left"/>
    </xf>
    <xf numFmtId="0" fontId="80" fillId="0" borderId="0" xfId="4" applyFont="1" applyFill="1" applyAlignment="1">
      <alignment horizontal="center" vertical="center"/>
    </xf>
    <xf numFmtId="0" fontId="2" fillId="9" borderId="0" xfId="4" applyFont="1" applyFill="1"/>
    <xf numFmtId="0" fontId="72" fillId="0" borderId="0" xfId="6" applyFont="1">
      <alignment vertical="center"/>
    </xf>
    <xf numFmtId="180" fontId="72" fillId="9" borderId="13" xfId="6" applyNumberFormat="1" applyFont="1" applyFill="1" applyBorder="1">
      <alignment vertical="center"/>
    </xf>
    <xf numFmtId="186" fontId="72" fillId="0" borderId="5" xfId="4" applyNumberFormat="1" applyFont="1" applyFill="1" applyBorder="1" applyAlignment="1">
      <alignment horizontal="center" vertical="center" wrapText="1"/>
    </xf>
    <xf numFmtId="196" fontId="72" fillId="0" borderId="5" xfId="0" applyNumberFormat="1" applyFont="1" applyFill="1" applyBorder="1" applyAlignment="1">
      <alignment horizontal="center" vertical="center" wrapText="1"/>
    </xf>
    <xf numFmtId="196" fontId="72" fillId="0" borderId="8" xfId="0" applyNumberFormat="1" applyFont="1" applyFill="1" applyBorder="1" applyAlignment="1">
      <alignment horizontal="center" vertical="center" wrapText="1"/>
    </xf>
    <xf numFmtId="0" fontId="49" fillId="0" borderId="101" xfId="3" applyFont="1" applyFill="1" applyBorder="1"/>
    <xf numFmtId="0" fontId="51" fillId="0" borderId="95" xfId="3" applyFont="1" applyBorder="1"/>
    <xf numFmtId="183" fontId="30" fillId="0" borderId="0" xfId="0" applyNumberFormat="1" applyFont="1" applyAlignment="1">
      <alignment horizontal="right"/>
    </xf>
    <xf numFmtId="190" fontId="14" fillId="0" borderId="0" xfId="0" applyNumberFormat="1" applyFont="1" applyFill="1" applyAlignment="1">
      <alignment horizontal="center" vertical="center"/>
    </xf>
    <xf numFmtId="0" fontId="41" fillId="8" borderId="4" xfId="4" applyFont="1" applyFill="1" applyBorder="1" applyAlignment="1">
      <alignment horizontal="center" vertical="center" wrapText="1"/>
    </xf>
    <xf numFmtId="0" fontId="41" fillId="8" borderId="25" xfId="0" applyFont="1" applyFill="1" applyBorder="1" applyAlignment="1">
      <alignment horizontal="left" vertical="center"/>
    </xf>
    <xf numFmtId="0" fontId="41" fillId="8" borderId="5" xfId="4" applyFont="1" applyFill="1" applyBorder="1" applyAlignment="1">
      <alignment horizontal="left" vertical="center" wrapText="1"/>
    </xf>
    <xf numFmtId="0" fontId="41" fillId="8" borderId="5" xfId="4" applyFont="1" applyFill="1" applyBorder="1" applyAlignment="1">
      <alignment horizontal="center" vertical="center" wrapText="1"/>
    </xf>
    <xf numFmtId="187" fontId="41" fillId="8" borderId="5" xfId="4" applyNumberFormat="1" applyFont="1" applyFill="1" applyBorder="1" applyAlignment="1">
      <alignment horizontal="center" vertical="center" wrapText="1"/>
    </xf>
    <xf numFmtId="188" fontId="41" fillId="8" borderId="5" xfId="4" applyNumberFormat="1" applyFont="1" applyFill="1" applyBorder="1" applyAlignment="1">
      <alignment horizontal="right" vertical="center" wrapText="1"/>
    </xf>
    <xf numFmtId="184" fontId="41" fillId="8" borderId="5" xfId="4" applyNumberFormat="1" applyFont="1" applyFill="1" applyBorder="1" applyAlignment="1">
      <alignment horizontal="center" vertical="center"/>
    </xf>
    <xf numFmtId="184" fontId="41" fillId="8" borderId="6" xfId="4" applyNumberFormat="1" applyFont="1" applyFill="1" applyBorder="1" applyAlignment="1">
      <alignment horizontal="center" vertical="center"/>
    </xf>
    <xf numFmtId="0" fontId="45" fillId="8" borderId="0" xfId="4" applyFont="1" applyFill="1" applyAlignment="1">
      <alignment horizontal="center" vertical="center"/>
    </xf>
    <xf numFmtId="0" fontId="69" fillId="8" borderId="0" xfId="4" applyFont="1" applyFill="1"/>
    <xf numFmtId="0" fontId="68" fillId="8" borderId="25" xfId="4" applyFont="1" applyFill="1" applyBorder="1" applyAlignment="1">
      <alignment horizontal="left"/>
    </xf>
    <xf numFmtId="0" fontId="68" fillId="8" borderId="25" xfId="0" applyFont="1" applyFill="1" applyBorder="1"/>
    <xf numFmtId="0" fontId="68" fillId="8" borderId="25" xfId="0" applyFont="1" applyFill="1" applyBorder="1" applyAlignment="1">
      <alignment shrinkToFit="1"/>
    </xf>
    <xf numFmtId="0" fontId="68" fillId="8" borderId="25" xfId="4" applyFont="1" applyFill="1" applyBorder="1" applyAlignment="1">
      <alignment horizontal="right"/>
    </xf>
    <xf numFmtId="0" fontId="68" fillId="8" borderId="25" xfId="4" applyFont="1" applyFill="1" applyBorder="1" applyAlignment="1">
      <alignment horizontal="left" vertical="center" wrapText="1"/>
    </xf>
    <xf numFmtId="0" fontId="68" fillId="8" borderId="25" xfId="0" applyFont="1" applyFill="1" applyBorder="1" applyAlignment="1">
      <alignment horizontal="center"/>
    </xf>
    <xf numFmtId="0" fontId="68" fillId="8" borderId="25" xfId="4" applyFont="1" applyFill="1" applyBorder="1"/>
    <xf numFmtId="0" fontId="70" fillId="8" borderId="0" xfId="4" applyFont="1" applyFill="1"/>
    <xf numFmtId="4" fontId="68" fillId="8" borderId="25" xfId="0" applyNumberFormat="1" applyFont="1" applyFill="1" applyBorder="1"/>
    <xf numFmtId="0" fontId="11" fillId="8" borderId="25" xfId="4" applyFont="1" applyFill="1" applyBorder="1" applyAlignment="1">
      <alignment horizontal="left" vertical="center" shrinkToFit="1"/>
    </xf>
    <xf numFmtId="0" fontId="11" fillId="8" borderId="25" xfId="4" applyFont="1" applyFill="1" applyBorder="1" applyAlignment="1">
      <alignment horizontal="right" vertical="center" wrapText="1"/>
    </xf>
    <xf numFmtId="179" fontId="68" fillId="8" borderId="25" xfId="4" applyNumberFormat="1" applyFont="1" applyFill="1" applyBorder="1" applyAlignment="1">
      <alignment horizontal="center" vertical="center" wrapText="1"/>
    </xf>
    <xf numFmtId="189" fontId="76" fillId="0" borderId="25" xfId="6" applyNumberFormat="1" applyFont="1" applyFill="1" applyBorder="1" applyAlignment="1">
      <alignment horizontal="center" vertical="center"/>
    </xf>
    <xf numFmtId="189" fontId="76" fillId="8" borderId="25" xfId="6" applyNumberFormat="1" applyFont="1" applyFill="1" applyBorder="1" applyAlignment="1">
      <alignment horizontal="center" vertical="center"/>
    </xf>
    <xf numFmtId="189" fontId="76" fillId="9" borderId="25" xfId="6" applyNumberFormat="1" applyFont="1" applyFill="1" applyBorder="1" applyAlignment="1">
      <alignment horizontal="center" vertical="center"/>
    </xf>
    <xf numFmtId="0" fontId="76" fillId="9" borderId="25" xfId="0" applyFont="1" applyFill="1" applyBorder="1" applyAlignment="1">
      <alignment horizontal="center"/>
    </xf>
    <xf numFmtId="4" fontId="72" fillId="9" borderId="25" xfId="0" applyNumberFormat="1" applyFont="1" applyFill="1" applyBorder="1"/>
    <xf numFmtId="185" fontId="76" fillId="0" borderId="5" xfId="4" applyNumberFormat="1" applyFont="1" applyFill="1" applyBorder="1" applyAlignment="1">
      <alignment horizontal="center"/>
    </xf>
    <xf numFmtId="0" fontId="11" fillId="0" borderId="25" xfId="0" applyFont="1" applyFill="1" applyBorder="1" applyAlignment="1">
      <alignment horizontal="center"/>
    </xf>
    <xf numFmtId="179" fontId="104" fillId="0" borderId="25" xfId="0" applyNumberFormat="1" applyFont="1" applyFill="1" applyBorder="1" applyAlignment="1">
      <alignment horizontal="center"/>
    </xf>
    <xf numFmtId="0" fontId="70" fillId="9" borderId="0" xfId="3" applyFont="1" applyFill="1"/>
    <xf numFmtId="0" fontId="105" fillId="9" borderId="0" xfId="3" applyFont="1" applyFill="1"/>
    <xf numFmtId="0" fontId="105" fillId="9" borderId="0" xfId="3" applyFont="1" applyFill="1" applyAlignment="1">
      <alignment horizontal="center"/>
    </xf>
    <xf numFmtId="0" fontId="107" fillId="9" borderId="25" xfId="3" applyFont="1" applyFill="1" applyBorder="1" applyAlignment="1">
      <alignment horizontal="center"/>
    </xf>
    <xf numFmtId="0" fontId="108" fillId="9" borderId="95" xfId="3" applyFont="1" applyFill="1" applyBorder="1"/>
    <xf numFmtId="0" fontId="108" fillId="9" borderId="94" xfId="3" applyFont="1" applyFill="1" applyBorder="1"/>
    <xf numFmtId="0" fontId="108" fillId="9" borderId="63" xfId="3" applyFont="1" applyFill="1" applyBorder="1"/>
    <xf numFmtId="0" fontId="108" fillId="9" borderId="46" xfId="3" applyFont="1" applyFill="1" applyBorder="1"/>
    <xf numFmtId="0" fontId="108" fillId="9" borderId="97" xfId="3" applyFont="1" applyFill="1" applyBorder="1"/>
    <xf numFmtId="0" fontId="70" fillId="9" borderId="94" xfId="3" applyFont="1" applyFill="1" applyBorder="1"/>
    <xf numFmtId="0" fontId="70" fillId="9" borderId="97" xfId="3" applyFont="1" applyFill="1" applyBorder="1"/>
    <xf numFmtId="0" fontId="105" fillId="9" borderId="95" xfId="3" applyFont="1" applyFill="1" applyBorder="1"/>
    <xf numFmtId="0" fontId="105" fillId="9" borderId="97" xfId="3" applyFont="1" applyFill="1" applyBorder="1"/>
    <xf numFmtId="0" fontId="105" fillId="9" borderId="94" xfId="3" applyFont="1" applyFill="1" applyBorder="1"/>
    <xf numFmtId="0" fontId="105" fillId="9" borderId="95" xfId="3" applyFont="1" applyFill="1" applyBorder="1" applyAlignment="1">
      <alignment wrapText="1"/>
    </xf>
    <xf numFmtId="0" fontId="105" fillId="9" borderId="97" xfId="3" applyFont="1" applyFill="1" applyBorder="1" applyAlignment="1">
      <alignment wrapText="1"/>
    </xf>
    <xf numFmtId="0" fontId="71" fillId="9" borderId="97" xfId="3" applyFont="1" applyFill="1" applyBorder="1"/>
    <xf numFmtId="0" fontId="71" fillId="9" borderId="94" xfId="3" applyFont="1" applyFill="1" applyBorder="1"/>
    <xf numFmtId="0" fontId="15" fillId="2" borderId="70" xfId="0" applyFont="1" applyFill="1" applyBorder="1" applyAlignment="1">
      <alignment horizontal="center"/>
    </xf>
    <xf numFmtId="0" fontId="17" fillId="2" borderId="75" xfId="0" applyFont="1" applyFill="1" applyBorder="1" applyAlignment="1">
      <alignment horizontal="center"/>
    </xf>
    <xf numFmtId="191" fontId="21" fillId="5" borderId="50" xfId="0" applyNumberFormat="1" applyFont="1" applyFill="1" applyBorder="1" applyAlignment="1">
      <alignment horizontal="center"/>
    </xf>
    <xf numFmtId="191" fontId="21" fillId="5" borderId="121" xfId="0" applyNumberFormat="1" applyFont="1" applyFill="1" applyBorder="1" applyAlignment="1">
      <alignment horizontal="center"/>
    </xf>
    <xf numFmtId="191" fontId="11" fillId="5" borderId="56" xfId="0" applyNumberFormat="1" applyFont="1" applyFill="1" applyBorder="1" applyAlignment="1">
      <alignment horizontal="center"/>
    </xf>
    <xf numFmtId="191" fontId="11" fillId="0" borderId="52" xfId="0" applyNumberFormat="1" applyFont="1" applyFill="1" applyBorder="1" applyAlignment="1">
      <alignment horizontal="center"/>
    </xf>
    <xf numFmtId="191" fontId="11" fillId="0" borderId="40" xfId="0" applyNumberFormat="1" applyFont="1" applyFill="1" applyBorder="1" applyAlignment="1">
      <alignment horizontal="center"/>
    </xf>
    <xf numFmtId="190" fontId="72" fillId="0" borderId="54" xfId="0" applyNumberFormat="1" applyFont="1" applyFill="1" applyBorder="1" applyAlignment="1">
      <alignment horizontal="center"/>
    </xf>
    <xf numFmtId="190" fontId="72" fillId="0" borderId="122" xfId="0" applyNumberFormat="1" applyFont="1" applyFill="1" applyBorder="1" applyAlignment="1">
      <alignment horizontal="center"/>
    </xf>
    <xf numFmtId="190" fontId="11" fillId="13" borderId="103" xfId="0" applyNumberFormat="1" applyFont="1" applyFill="1" applyBorder="1" applyAlignment="1">
      <alignment horizontal="center"/>
    </xf>
    <xf numFmtId="188" fontId="41" fillId="0" borderId="5" xfId="4" applyNumberFormat="1" applyFont="1" applyFill="1" applyBorder="1" applyAlignment="1">
      <alignment horizontal="center" vertical="center"/>
    </xf>
    <xf numFmtId="0" fontId="49" fillId="6" borderId="95" xfId="2" applyFont="1" applyFill="1" applyBorder="1" applyAlignment="1">
      <alignment horizontal="left" vertical="center"/>
    </xf>
    <xf numFmtId="0" fontId="49" fillId="6" borderId="97" xfId="2" applyFont="1" applyFill="1" applyBorder="1" applyAlignment="1">
      <alignment horizontal="left" vertical="center"/>
    </xf>
    <xf numFmtId="190" fontId="76" fillId="13" borderId="103" xfId="0" applyNumberFormat="1" applyFont="1" applyFill="1" applyBorder="1" applyAlignment="1">
      <alignment horizontal="center"/>
    </xf>
    <xf numFmtId="190" fontId="76" fillId="13" borderId="39" xfId="0" applyNumberFormat="1" applyFont="1" applyFill="1" applyBorder="1" applyAlignment="1">
      <alignment horizontal="center"/>
    </xf>
    <xf numFmtId="190" fontId="76" fillId="9" borderId="0" xfId="0" applyNumberFormat="1" applyFont="1" applyFill="1" applyBorder="1" applyAlignment="1">
      <alignment horizontal="center"/>
    </xf>
    <xf numFmtId="190" fontId="76" fillId="13" borderId="118" xfId="0" applyNumberFormat="1" applyFont="1" applyFill="1" applyBorder="1" applyAlignment="1">
      <alignment horizontal="center"/>
    </xf>
    <xf numFmtId="0" fontId="49" fillId="9" borderId="94" xfId="3" applyFont="1" applyFill="1" applyBorder="1" applyAlignment="1">
      <alignment horizontal="left" vertical="top" wrapText="1"/>
    </xf>
    <xf numFmtId="0" fontId="28" fillId="9" borderId="96" xfId="3" applyFont="1" applyFill="1" applyBorder="1"/>
    <xf numFmtId="0" fontId="2" fillId="9" borderId="46" xfId="3" applyFont="1" applyFill="1" applyBorder="1"/>
    <xf numFmtId="0" fontId="2" fillId="9" borderId="63" xfId="3" applyFont="1" applyFill="1" applyBorder="1"/>
    <xf numFmtId="0" fontId="49" fillId="9" borderId="100" xfId="3" applyFont="1" applyFill="1" applyBorder="1"/>
    <xf numFmtId="0" fontId="49" fillId="9" borderId="28" xfId="3" applyFont="1" applyFill="1" applyBorder="1"/>
    <xf numFmtId="0" fontId="49" fillId="9" borderId="101" xfId="3" applyFont="1" applyFill="1" applyBorder="1" applyAlignment="1">
      <alignment horizontal="left" vertical="top" wrapText="1"/>
    </xf>
    <xf numFmtId="14" fontId="49" fillId="9" borderId="0" xfId="3" applyNumberFormat="1" applyFont="1" applyFill="1" applyAlignment="1">
      <alignment horizontal="center"/>
    </xf>
    <xf numFmtId="0" fontId="78" fillId="0" borderId="97" xfId="3" applyFont="1" applyFill="1" applyBorder="1"/>
    <xf numFmtId="49" fontId="31" fillId="13" borderId="37" xfId="5" applyNumberFormat="1" applyFont="1" applyFill="1" applyBorder="1" applyAlignment="1">
      <alignment horizontal="center" vertical="center"/>
    </xf>
    <xf numFmtId="49" fontId="11" fillId="13" borderId="38" xfId="5" applyNumberFormat="1" applyFont="1" applyFill="1" applyBorder="1" applyAlignment="1">
      <alignment horizontal="center" vertical="center"/>
    </xf>
    <xf numFmtId="49" fontId="15" fillId="13" borderId="42" xfId="5" applyNumberFormat="1" applyFont="1" applyFill="1" applyBorder="1" applyAlignment="1">
      <alignment horizontal="center"/>
    </xf>
    <xf numFmtId="49" fontId="17" fillId="13" borderId="45" xfId="5" applyNumberFormat="1" applyFont="1" applyFill="1" applyBorder="1" applyAlignment="1">
      <alignment horizontal="center" wrapText="1"/>
    </xf>
    <xf numFmtId="191" fontId="21" fillId="13" borderId="61" xfId="0" applyNumberFormat="1" applyFont="1" applyFill="1" applyBorder="1" applyAlignment="1">
      <alignment horizontal="center"/>
    </xf>
    <xf numFmtId="191" fontId="11" fillId="13" borderId="53" xfId="0" applyNumberFormat="1" applyFont="1" applyFill="1" applyBorder="1" applyAlignment="1">
      <alignment horizontal="center"/>
    </xf>
    <xf numFmtId="190" fontId="11" fillId="13" borderId="53" xfId="0" applyNumberFormat="1" applyFont="1" applyFill="1" applyBorder="1" applyAlignment="1">
      <alignment horizontal="center"/>
    </xf>
    <xf numFmtId="190" fontId="72" fillId="13" borderId="53" xfId="0" applyNumberFormat="1" applyFont="1" applyFill="1" applyBorder="1" applyAlignment="1">
      <alignment horizontal="center"/>
    </xf>
    <xf numFmtId="190" fontId="72" fillId="13" borderId="38" xfId="0" applyNumberFormat="1" applyFont="1" applyFill="1" applyBorder="1" applyAlignment="1">
      <alignment horizontal="center"/>
    </xf>
    <xf numFmtId="0" fontId="76" fillId="9" borderId="25" xfId="0" applyFont="1" applyFill="1" applyBorder="1"/>
    <xf numFmtId="0" fontId="76" fillId="9" borderId="25" xfId="4" applyFont="1" applyFill="1" applyBorder="1" applyAlignment="1">
      <alignment horizontal="left" vertical="center" wrapText="1"/>
    </xf>
    <xf numFmtId="0" fontId="109" fillId="0" borderId="0" xfId="4" applyFont="1" applyFill="1"/>
    <xf numFmtId="0" fontId="76" fillId="9" borderId="25" xfId="0" applyFont="1" applyFill="1" applyBorder="1" applyAlignment="1">
      <alignment horizontal="left" vertical="center"/>
    </xf>
    <xf numFmtId="0" fontId="76" fillId="0" borderId="25" xfId="4" applyFont="1" applyFill="1" applyBorder="1" applyAlignment="1">
      <alignment horizontal="left"/>
    </xf>
    <xf numFmtId="0" fontId="76" fillId="9" borderId="25" xfId="0" applyFont="1" applyFill="1" applyBorder="1" applyAlignment="1">
      <alignment shrinkToFit="1"/>
    </xf>
    <xf numFmtId="0" fontId="76" fillId="9" borderId="25" xfId="4" applyFont="1" applyFill="1" applyBorder="1" applyAlignment="1">
      <alignment horizontal="center" vertical="center" wrapText="1"/>
    </xf>
    <xf numFmtId="4" fontId="76" fillId="9" borderId="25" xfId="0" applyNumberFormat="1" applyFont="1" applyFill="1" applyBorder="1"/>
    <xf numFmtId="0" fontId="76" fillId="9" borderId="25" xfId="4" applyFont="1" applyFill="1" applyBorder="1" applyAlignment="1">
      <alignment horizontal="center"/>
    </xf>
    <xf numFmtId="0" fontId="76" fillId="0" borderId="25" xfId="0" applyFont="1" applyFill="1" applyBorder="1" applyAlignment="1">
      <alignment horizontal="center"/>
    </xf>
    <xf numFmtId="0" fontId="49" fillId="9" borderId="94" xfId="3" applyFont="1" applyFill="1" applyBorder="1" applyAlignment="1">
      <alignment horizontal="left" vertical="top" wrapText="1"/>
    </xf>
    <xf numFmtId="0" fontId="52" fillId="9" borderId="100" xfId="3" applyFont="1" applyFill="1" applyBorder="1"/>
    <xf numFmtId="0" fontId="50" fillId="9" borderId="95" xfId="3" applyFont="1" applyFill="1" applyBorder="1"/>
    <xf numFmtId="0" fontId="52" fillId="9" borderId="0" xfId="3" applyFont="1" applyFill="1" applyBorder="1" applyAlignment="1">
      <alignment horizontal="left"/>
    </xf>
    <xf numFmtId="0" fontId="52" fillId="9" borderId="0" xfId="3" applyFont="1" applyFill="1" applyBorder="1"/>
    <xf numFmtId="0" fontId="49" fillId="9" borderId="0" xfId="3" applyFont="1" applyFill="1" applyBorder="1"/>
    <xf numFmtId="0" fontId="49" fillId="9" borderId="63" xfId="3" applyFont="1" applyFill="1" applyBorder="1"/>
    <xf numFmtId="0" fontId="52" fillId="9" borderId="28" xfId="3" applyFont="1" applyFill="1" applyBorder="1" applyAlignment="1">
      <alignment horizontal="left"/>
    </xf>
    <xf numFmtId="0" fontId="52" fillId="9" borderId="28" xfId="3" applyFont="1" applyFill="1" applyBorder="1"/>
    <xf numFmtId="0" fontId="2" fillId="13" borderId="0" xfId="3" applyFont="1" applyFill="1"/>
    <xf numFmtId="0" fontId="49" fillId="13" borderId="0" xfId="3" applyFont="1" applyFill="1"/>
    <xf numFmtId="0" fontId="49" fillId="13" borderId="0" xfId="3" applyFont="1" applyFill="1" applyAlignment="1">
      <alignment horizontal="center"/>
    </xf>
    <xf numFmtId="0" fontId="57" fillId="13" borderId="25" xfId="3" applyFont="1" applyFill="1" applyBorder="1" applyAlignment="1">
      <alignment horizontal="center"/>
    </xf>
    <xf numFmtId="0" fontId="28" fillId="13" borderId="95" xfId="3" applyFont="1" applyFill="1" applyBorder="1"/>
    <xf numFmtId="0" fontId="28" fillId="13" borderId="94" xfId="3" applyFont="1" applyFill="1" applyBorder="1"/>
    <xf numFmtId="0" fontId="28" fillId="13" borderId="96" xfId="3" applyFont="1" applyFill="1" applyBorder="1"/>
    <xf numFmtId="0" fontId="28" fillId="13" borderId="63" xfId="3" applyFont="1" applyFill="1" applyBorder="1"/>
    <xf numFmtId="0" fontId="28" fillId="13" borderId="46" xfId="3" applyFont="1" applyFill="1" applyBorder="1"/>
    <xf numFmtId="0" fontId="2" fillId="13" borderId="46" xfId="3" applyFont="1" applyFill="1" applyBorder="1"/>
    <xf numFmtId="0" fontId="2" fillId="13" borderId="63" xfId="3" applyFont="1" applyFill="1" applyBorder="1"/>
    <xf numFmtId="0" fontId="78" fillId="13" borderId="95" xfId="3" applyFont="1" applyFill="1" applyBorder="1"/>
    <xf numFmtId="0" fontId="78" fillId="13" borderId="97" xfId="3" applyFont="1" applyFill="1" applyBorder="1"/>
    <xf numFmtId="0" fontId="78" fillId="13" borderId="94" xfId="3" applyFont="1" applyFill="1" applyBorder="1"/>
    <xf numFmtId="0" fontId="49" fillId="13" borderId="95" xfId="3" applyFont="1" applyFill="1" applyBorder="1"/>
    <xf numFmtId="0" fontId="49" fillId="13" borderId="94" xfId="3" applyFont="1" applyFill="1" applyBorder="1"/>
    <xf numFmtId="0" fontId="49" fillId="13" borderId="97" xfId="3" applyFont="1" applyFill="1" applyBorder="1"/>
    <xf numFmtId="0" fontId="49" fillId="13" borderId="100" xfId="3" applyFont="1" applyFill="1" applyBorder="1"/>
    <xf numFmtId="0" fontId="49" fillId="13" borderId="28" xfId="3" applyFont="1" applyFill="1" applyBorder="1"/>
    <xf numFmtId="0" fontId="49" fillId="13" borderId="101" xfId="3" applyFont="1" applyFill="1" applyBorder="1" applyAlignment="1">
      <alignment horizontal="left" vertical="top" wrapText="1"/>
    </xf>
    <xf numFmtId="0" fontId="49" fillId="13" borderId="94" xfId="3" applyFont="1" applyFill="1" applyBorder="1" applyAlignment="1">
      <alignment horizontal="left" vertical="top" wrapText="1"/>
    </xf>
    <xf numFmtId="0" fontId="49" fillId="13" borderId="95" xfId="3" applyFont="1" applyFill="1" applyBorder="1" applyAlignment="1">
      <alignment wrapText="1"/>
    </xf>
    <xf numFmtId="0" fontId="49" fillId="13" borderId="97" xfId="3" applyFont="1" applyFill="1" applyBorder="1" applyAlignment="1">
      <alignment wrapText="1"/>
    </xf>
    <xf numFmtId="0" fontId="28" fillId="13" borderId="97" xfId="3" applyFont="1" applyFill="1" applyBorder="1"/>
    <xf numFmtId="0" fontId="14" fillId="13" borderId="97" xfId="3" applyFont="1" applyFill="1" applyBorder="1"/>
    <xf numFmtId="0" fontId="14" fillId="13" borderId="94" xfId="3" applyFont="1" applyFill="1" applyBorder="1"/>
    <xf numFmtId="0" fontId="50" fillId="7" borderId="94" xfId="3" applyFont="1" applyFill="1" applyBorder="1"/>
    <xf numFmtId="0" fontId="49" fillId="0" borderId="63" xfId="3" applyFont="1" applyFill="1" applyBorder="1" applyAlignment="1">
      <alignment horizontal="center"/>
    </xf>
    <xf numFmtId="0" fontId="28" fillId="11" borderId="97" xfId="3" applyFont="1" applyFill="1" applyBorder="1" applyAlignment="1">
      <alignment horizontal="right"/>
    </xf>
    <xf numFmtId="0" fontId="56" fillId="0" borderId="52" xfId="3" applyFont="1" applyBorder="1" applyAlignment="1">
      <alignment horizontal="center"/>
    </xf>
    <xf numFmtId="14" fontId="11" fillId="11" borderId="32" xfId="6" applyNumberFormat="1" applyFont="1" applyFill="1" applyBorder="1" applyAlignment="1">
      <alignment horizontal="center" vertical="center"/>
    </xf>
    <xf numFmtId="189" fontId="11" fillId="5" borderId="0" xfId="6" applyNumberFormat="1" applyFont="1" applyFill="1">
      <alignment vertical="center"/>
    </xf>
    <xf numFmtId="14" fontId="68" fillId="8" borderId="94" xfId="0" applyNumberFormat="1" applyFont="1" applyFill="1" applyBorder="1" applyAlignment="1">
      <alignment horizontal="left" vertical="center"/>
    </xf>
    <xf numFmtId="185" fontId="14" fillId="0" borderId="0" xfId="4" applyNumberFormat="1" applyFont="1" applyFill="1" applyAlignment="1">
      <alignment horizontal="center" vertical="center"/>
    </xf>
    <xf numFmtId="0" fontId="49" fillId="9" borderId="94" xfId="3" applyFont="1" applyFill="1" applyBorder="1" applyAlignment="1">
      <alignment horizontal="left" vertical="top" wrapText="1"/>
    </xf>
    <xf numFmtId="0" fontId="49" fillId="12" borderId="95" xfId="3" applyFont="1" applyFill="1" applyBorder="1" applyAlignment="1">
      <alignment horizontal="left" vertical="top" wrapText="1"/>
    </xf>
    <xf numFmtId="0" fontId="49" fillId="12" borderId="94" xfId="3" applyFont="1" applyFill="1" applyBorder="1" applyAlignment="1">
      <alignment horizontal="left" vertical="top" wrapText="1"/>
    </xf>
    <xf numFmtId="0" fontId="49" fillId="9" borderId="95" xfId="3" applyFont="1" applyFill="1" applyBorder="1" applyAlignment="1">
      <alignment horizontal="left" vertical="top" wrapText="1"/>
    </xf>
    <xf numFmtId="0" fontId="49" fillId="9" borderId="94" xfId="3" applyFont="1" applyFill="1" applyBorder="1" applyAlignment="1">
      <alignment horizontal="left" vertical="top" wrapText="1"/>
    </xf>
    <xf numFmtId="0" fontId="49" fillId="0" borderId="95" xfId="3" applyFont="1" applyFill="1" applyBorder="1" applyAlignment="1">
      <alignment horizontal="left" vertical="top" wrapText="1"/>
    </xf>
    <xf numFmtId="0" fontId="49" fillId="0" borderId="94" xfId="3" applyFont="1" applyFill="1" applyBorder="1" applyAlignment="1">
      <alignment horizontal="left" vertical="top" wrapText="1"/>
    </xf>
    <xf numFmtId="0" fontId="49" fillId="10" borderId="95" xfId="3" applyFont="1" applyFill="1" applyBorder="1" applyAlignment="1">
      <alignment horizontal="left" vertical="top" wrapText="1"/>
    </xf>
    <xf numFmtId="0" fontId="49" fillId="10" borderId="94" xfId="3" applyFont="1" applyFill="1" applyBorder="1" applyAlignment="1">
      <alignment horizontal="left" vertical="top" wrapText="1"/>
    </xf>
    <xf numFmtId="0" fontId="78" fillId="0" borderId="95" xfId="3" applyFont="1" applyFill="1" applyBorder="1" applyAlignment="1">
      <alignment horizontal="left" vertical="top" wrapText="1"/>
    </xf>
    <xf numFmtId="0" fontId="78" fillId="0" borderId="97" xfId="3" applyFont="1" applyFill="1" applyBorder="1" applyAlignment="1">
      <alignment horizontal="left" vertical="top" wrapText="1"/>
    </xf>
    <xf numFmtId="0" fontId="78" fillId="0" borderId="94" xfId="3" applyFont="1" applyFill="1" applyBorder="1" applyAlignment="1">
      <alignment horizontal="left" vertical="top" wrapText="1"/>
    </xf>
    <xf numFmtId="0" fontId="105" fillId="9" borderId="95" xfId="3" applyFont="1" applyFill="1" applyBorder="1" applyAlignment="1">
      <alignment horizontal="left" vertical="top" wrapText="1"/>
    </xf>
    <xf numFmtId="0" fontId="105" fillId="9" borderId="94" xfId="3" applyFont="1" applyFill="1" applyBorder="1" applyAlignment="1">
      <alignment horizontal="left" vertical="top" wrapText="1"/>
    </xf>
    <xf numFmtId="0" fontId="49" fillId="9" borderId="97" xfId="3" applyFont="1" applyFill="1" applyBorder="1" applyAlignment="1">
      <alignment horizontal="left" vertical="top" wrapText="1"/>
    </xf>
    <xf numFmtId="0" fontId="49" fillId="0" borderId="95" xfId="3" applyFont="1" applyBorder="1" applyAlignment="1">
      <alignment horizontal="right" vertical="center"/>
    </xf>
    <xf numFmtId="0" fontId="49" fillId="0" borderId="97" xfId="3" applyFont="1" applyBorder="1" applyAlignment="1">
      <alignment horizontal="right" vertical="center"/>
    </xf>
    <xf numFmtId="0" fontId="49" fillId="0" borderId="94" xfId="3" applyFont="1" applyBorder="1" applyAlignment="1">
      <alignment horizontal="right" vertical="center"/>
    </xf>
    <xf numFmtId="0" fontId="49" fillId="13" borderId="97" xfId="3" applyFont="1" applyFill="1" applyBorder="1" applyAlignment="1">
      <alignment horizontal="left" vertical="top" wrapText="1"/>
    </xf>
    <xf numFmtId="0" fontId="11" fillId="0" borderId="103" xfId="0" applyFont="1" applyFill="1" applyBorder="1" applyAlignment="1">
      <alignment horizontal="center" vertical="center" wrapText="1"/>
    </xf>
    <xf numFmtId="0" fontId="11" fillId="0" borderId="39" xfId="0" applyFont="1" applyFill="1" applyBorder="1" applyAlignment="1">
      <alignment horizontal="center" vertical="center" wrapText="1"/>
    </xf>
  </cellXfs>
  <cellStyles count="58">
    <cellStyle name="20% - 强调文字颜色 1" xfId="26" builtinId="30" customBuiltin="1"/>
    <cellStyle name="20% - 强调文字颜色 2" xfId="30" builtinId="34" customBuiltin="1"/>
    <cellStyle name="20% - 强调文字颜色 3" xfId="34" builtinId="38" customBuiltin="1"/>
    <cellStyle name="20% - 强调文字颜色 4" xfId="38" builtinId="42" customBuiltin="1"/>
    <cellStyle name="20% - 强调文字颜色 5" xfId="42" builtinId="46" customBuiltin="1"/>
    <cellStyle name="20% - 强调文字颜色 6" xfId="46" builtinId="50" customBuiltin="1"/>
    <cellStyle name="40% - 强调文字颜色 1" xfId="27" builtinId="31" customBuiltin="1"/>
    <cellStyle name="40% - 强调文字颜色 2" xfId="31" builtinId="35" customBuiltin="1"/>
    <cellStyle name="40% - 强调文字颜色 3" xfId="35" builtinId="39" customBuiltin="1"/>
    <cellStyle name="40% - 强调文字颜色 4" xfId="39" builtinId="43" customBuiltin="1"/>
    <cellStyle name="40% - 强调文字颜色 5" xfId="43" builtinId="47" customBuiltin="1"/>
    <cellStyle name="40% - 强调文字颜色 6" xfId="47" builtinId="51" customBuiltin="1"/>
    <cellStyle name="60% - 强调文字颜色 1" xfId="28" builtinId="32" customBuiltin="1"/>
    <cellStyle name="60% - 强调文字颜色 2" xfId="32" builtinId="36" customBuiltin="1"/>
    <cellStyle name="60% - 强调文字颜色 3" xfId="36" builtinId="40" customBuiltin="1"/>
    <cellStyle name="60% - 强调文字颜色 4" xfId="40" builtinId="44" customBuiltin="1"/>
    <cellStyle name="60% - 强调文字颜色 5" xfId="44" builtinId="48" customBuiltin="1"/>
    <cellStyle name="60% - 强调文字颜色 6" xfId="48" builtinId="52" customBuiltin="1"/>
    <cellStyle name="百分比" xfId="1" builtinId="5"/>
    <cellStyle name="标题" xfId="9" builtinId="15" customBuiltin="1"/>
    <cellStyle name="标题 1" xfId="10" builtinId="16" customBuiltin="1"/>
    <cellStyle name="标题 2" xfId="11" builtinId="17" customBuiltin="1"/>
    <cellStyle name="标题 3" xfId="12" builtinId="18" customBuiltin="1"/>
    <cellStyle name="标题 4" xfId="13" builtinId="19" customBuiltin="1"/>
    <cellStyle name="差" xfId="15" builtinId="27" customBuiltin="1"/>
    <cellStyle name="常规" xfId="0" builtinId="0"/>
    <cellStyle name="常规 2" xfId="2"/>
    <cellStyle name="常规 2 2" xfId="3"/>
    <cellStyle name="常规_DD1-新旧价对比(2010-05-27)1" xfId="4"/>
    <cellStyle name="常规_EscaladeS3新价" xfId="5"/>
    <cellStyle name="常规_S0019涨价080415" xfId="6"/>
    <cellStyle name="好" xfId="14" builtinId="26" customBuiltin="1"/>
    <cellStyle name="汇总" xfId="24" builtinId="25" customBuiltin="1"/>
    <cellStyle name="计算" xfId="19" builtinId="22" customBuiltin="1"/>
    <cellStyle name="检查单元格" xfId="21" builtinId="23" customBuiltin="1"/>
    <cellStyle name="解释性文本" xfId="23" builtinId="53" customBuiltin="1"/>
    <cellStyle name="警告文本" xfId="22" builtinId="11" customBuiltin="1"/>
    <cellStyle name="链接单元格" xfId="20" builtinId="24" customBuiltin="1"/>
    <cellStyle name="千位分隔" xfId="7" builtinId="3"/>
    <cellStyle name="强调文字颜色 1" xfId="25" builtinId="29" customBuiltin="1"/>
    <cellStyle name="强调文字颜色 2" xfId="29" builtinId="33" customBuiltin="1"/>
    <cellStyle name="强调文字颜色 3" xfId="33" builtinId="37" customBuiltin="1"/>
    <cellStyle name="强调文字颜色 4" xfId="37" builtinId="41" customBuiltin="1"/>
    <cellStyle name="强调文字颜色 5" xfId="41" builtinId="45" customBuiltin="1"/>
    <cellStyle name="强调文字颜色 6" xfId="45" builtinId="49" customBuiltin="1"/>
    <cellStyle name="适中" xfId="16" builtinId="28" customBuiltin="1"/>
    <cellStyle name="输出" xfId="18" builtinId="21" customBuiltin="1"/>
    <cellStyle name="输入" xfId="17" builtinId="20" customBuiltin="1"/>
    <cellStyle name="样式 1" xfId="8"/>
    <cellStyle name="注释 10" xfId="57"/>
    <cellStyle name="注释 2" xfId="50"/>
    <cellStyle name="注释 3" xfId="49"/>
    <cellStyle name="注释 4" xfId="52"/>
    <cellStyle name="注释 5" xfId="51"/>
    <cellStyle name="注释 6" xfId="54"/>
    <cellStyle name="注释 7" xfId="56"/>
    <cellStyle name="注释 8" xfId="55"/>
    <cellStyle name="注释 9" xfId="53"/>
  </cellStyles>
  <dxfs count="0"/>
  <tableStyles count="0" defaultTableStyle="TableStyleMedium9" defaultPivotStyle="PivotStyleLight16"/>
  <colors>
    <mruColors>
      <color rgb="FF00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2351" name="Line 1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2352" name="Line 2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2353" name="Line 3"/>
        <xdr:cNvSpPr>
          <a:spLocks noChangeShapeType="1"/>
        </xdr:cNvSpPr>
      </xdr:nvSpPr>
      <xdr:spPr bwMode="auto">
        <a:xfrm flipV="1">
          <a:off x="6381750" y="0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2354" name="Line 12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2355" name="Line 13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2356" name="Line 14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2357" name="Line 15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2358" name="Line 18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7973" name="Line 1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7974" name="Line 2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152400</xdr:colOff>
      <xdr:row>0</xdr:row>
      <xdr:rowOff>0</xdr:rowOff>
    </xdr:to>
    <xdr:sp macro="" textlink="">
      <xdr:nvSpPr>
        <xdr:cNvPr id="137975" name="Line 3"/>
        <xdr:cNvSpPr>
          <a:spLocks noChangeShapeType="1"/>
        </xdr:cNvSpPr>
      </xdr:nvSpPr>
      <xdr:spPr bwMode="auto">
        <a:xfrm flipV="1">
          <a:off x="8886825" y="0"/>
          <a:ext cx="828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17</xdr:row>
      <xdr:rowOff>419100</xdr:rowOff>
    </xdr:from>
    <xdr:to>
      <xdr:col>2</xdr:col>
      <xdr:colOff>0</xdr:colOff>
      <xdr:row>17</xdr:row>
      <xdr:rowOff>419100</xdr:rowOff>
    </xdr:to>
    <xdr:sp macro="" textlink="">
      <xdr:nvSpPr>
        <xdr:cNvPr id="137976" name="Line 4"/>
        <xdr:cNvSpPr>
          <a:spLocks noChangeShapeType="1"/>
        </xdr:cNvSpPr>
      </xdr:nvSpPr>
      <xdr:spPr bwMode="auto">
        <a:xfrm>
          <a:off x="1266825" y="3924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17</xdr:row>
      <xdr:rowOff>409575</xdr:rowOff>
    </xdr:from>
    <xdr:to>
      <xdr:col>2</xdr:col>
      <xdr:colOff>0</xdr:colOff>
      <xdr:row>17</xdr:row>
      <xdr:rowOff>409575</xdr:rowOff>
    </xdr:to>
    <xdr:sp macro="" textlink="">
      <xdr:nvSpPr>
        <xdr:cNvPr id="137977" name="Line 5"/>
        <xdr:cNvSpPr>
          <a:spLocks noChangeShapeType="1"/>
        </xdr:cNvSpPr>
      </xdr:nvSpPr>
      <xdr:spPr bwMode="auto">
        <a:xfrm>
          <a:off x="1266825" y="3924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7978" name="Line 6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7979" name="Line 7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7980" name="Line 8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7981" name="Line 9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7982" name="Line 10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7983" name="Line 11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7984" name="Line 12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7985" name="Line 13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7986" name="Line 14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7987" name="Line 15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0</xdr:colOff>
      <xdr:row>6</xdr:row>
      <xdr:rowOff>0</xdr:rowOff>
    </xdr:to>
    <xdr:sp macro="" textlink="">
      <xdr:nvSpPr>
        <xdr:cNvPr id="137988" name="Line 16"/>
        <xdr:cNvSpPr>
          <a:spLocks noChangeShapeType="1"/>
        </xdr:cNvSpPr>
      </xdr:nvSpPr>
      <xdr:spPr bwMode="auto">
        <a:xfrm>
          <a:off x="1266825" y="1295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0</xdr:colOff>
      <xdr:row>6</xdr:row>
      <xdr:rowOff>0</xdr:rowOff>
    </xdr:to>
    <xdr:sp macro="" textlink="">
      <xdr:nvSpPr>
        <xdr:cNvPr id="137989" name="Line 17"/>
        <xdr:cNvSpPr>
          <a:spLocks noChangeShapeType="1"/>
        </xdr:cNvSpPr>
      </xdr:nvSpPr>
      <xdr:spPr bwMode="auto">
        <a:xfrm>
          <a:off x="1266825" y="1295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7990" name="Line 18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419100</xdr:rowOff>
    </xdr:from>
    <xdr:to>
      <xdr:col>2</xdr:col>
      <xdr:colOff>0</xdr:colOff>
      <xdr:row>18</xdr:row>
      <xdr:rowOff>419100</xdr:rowOff>
    </xdr:to>
    <xdr:sp macro="" textlink="">
      <xdr:nvSpPr>
        <xdr:cNvPr id="137991" name="Line 19"/>
        <xdr:cNvSpPr>
          <a:spLocks noChangeShapeType="1"/>
        </xdr:cNvSpPr>
      </xdr:nvSpPr>
      <xdr:spPr bwMode="auto">
        <a:xfrm>
          <a:off x="1266825" y="4143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409575</xdr:rowOff>
    </xdr:from>
    <xdr:to>
      <xdr:col>2</xdr:col>
      <xdr:colOff>0</xdr:colOff>
      <xdr:row>18</xdr:row>
      <xdr:rowOff>409575</xdr:rowOff>
    </xdr:to>
    <xdr:sp macro="" textlink="">
      <xdr:nvSpPr>
        <xdr:cNvPr id="137992" name="Line 20"/>
        <xdr:cNvSpPr>
          <a:spLocks noChangeShapeType="1"/>
        </xdr:cNvSpPr>
      </xdr:nvSpPr>
      <xdr:spPr bwMode="auto">
        <a:xfrm>
          <a:off x="1266825" y="4143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19</xdr:row>
      <xdr:rowOff>419100</xdr:rowOff>
    </xdr:from>
    <xdr:to>
      <xdr:col>2</xdr:col>
      <xdr:colOff>0</xdr:colOff>
      <xdr:row>19</xdr:row>
      <xdr:rowOff>419100</xdr:rowOff>
    </xdr:to>
    <xdr:sp macro="" textlink="">
      <xdr:nvSpPr>
        <xdr:cNvPr id="137993" name="Line 21"/>
        <xdr:cNvSpPr>
          <a:spLocks noChangeShapeType="1"/>
        </xdr:cNvSpPr>
      </xdr:nvSpPr>
      <xdr:spPr bwMode="auto">
        <a:xfrm>
          <a:off x="1266825" y="4362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19</xdr:row>
      <xdr:rowOff>409575</xdr:rowOff>
    </xdr:from>
    <xdr:to>
      <xdr:col>2</xdr:col>
      <xdr:colOff>0</xdr:colOff>
      <xdr:row>19</xdr:row>
      <xdr:rowOff>409575</xdr:rowOff>
    </xdr:to>
    <xdr:sp macro="" textlink="">
      <xdr:nvSpPr>
        <xdr:cNvPr id="137994" name="Line 22"/>
        <xdr:cNvSpPr>
          <a:spLocks noChangeShapeType="1"/>
        </xdr:cNvSpPr>
      </xdr:nvSpPr>
      <xdr:spPr bwMode="auto">
        <a:xfrm>
          <a:off x="1266825" y="4362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419100</xdr:rowOff>
    </xdr:from>
    <xdr:to>
      <xdr:col>2</xdr:col>
      <xdr:colOff>0</xdr:colOff>
      <xdr:row>20</xdr:row>
      <xdr:rowOff>419100</xdr:rowOff>
    </xdr:to>
    <xdr:sp macro="" textlink="">
      <xdr:nvSpPr>
        <xdr:cNvPr id="137995" name="Line 23"/>
        <xdr:cNvSpPr>
          <a:spLocks noChangeShapeType="1"/>
        </xdr:cNvSpPr>
      </xdr:nvSpPr>
      <xdr:spPr bwMode="auto">
        <a:xfrm>
          <a:off x="1266825" y="4581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409575</xdr:rowOff>
    </xdr:from>
    <xdr:to>
      <xdr:col>2</xdr:col>
      <xdr:colOff>0</xdr:colOff>
      <xdr:row>20</xdr:row>
      <xdr:rowOff>409575</xdr:rowOff>
    </xdr:to>
    <xdr:sp macro="" textlink="">
      <xdr:nvSpPr>
        <xdr:cNvPr id="137996" name="Line 24"/>
        <xdr:cNvSpPr>
          <a:spLocks noChangeShapeType="1"/>
        </xdr:cNvSpPr>
      </xdr:nvSpPr>
      <xdr:spPr bwMode="auto">
        <a:xfrm>
          <a:off x="1266825" y="4581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21</xdr:row>
      <xdr:rowOff>419100</xdr:rowOff>
    </xdr:from>
    <xdr:to>
      <xdr:col>2</xdr:col>
      <xdr:colOff>0</xdr:colOff>
      <xdr:row>21</xdr:row>
      <xdr:rowOff>419100</xdr:rowOff>
    </xdr:to>
    <xdr:sp macro="" textlink="">
      <xdr:nvSpPr>
        <xdr:cNvPr id="137997" name="Line 25"/>
        <xdr:cNvSpPr>
          <a:spLocks noChangeShapeType="1"/>
        </xdr:cNvSpPr>
      </xdr:nvSpPr>
      <xdr:spPr bwMode="auto">
        <a:xfrm>
          <a:off x="1266825" y="4800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21</xdr:row>
      <xdr:rowOff>409575</xdr:rowOff>
    </xdr:from>
    <xdr:to>
      <xdr:col>2</xdr:col>
      <xdr:colOff>0</xdr:colOff>
      <xdr:row>21</xdr:row>
      <xdr:rowOff>409575</xdr:rowOff>
    </xdr:to>
    <xdr:sp macro="" textlink="">
      <xdr:nvSpPr>
        <xdr:cNvPr id="137998" name="Line 26"/>
        <xdr:cNvSpPr>
          <a:spLocks noChangeShapeType="1"/>
        </xdr:cNvSpPr>
      </xdr:nvSpPr>
      <xdr:spPr bwMode="auto">
        <a:xfrm>
          <a:off x="1266825" y="4800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22</xdr:row>
      <xdr:rowOff>419100</xdr:rowOff>
    </xdr:from>
    <xdr:to>
      <xdr:col>2</xdr:col>
      <xdr:colOff>0</xdr:colOff>
      <xdr:row>22</xdr:row>
      <xdr:rowOff>419100</xdr:rowOff>
    </xdr:to>
    <xdr:sp macro="" textlink="">
      <xdr:nvSpPr>
        <xdr:cNvPr id="137999" name="Line 27"/>
        <xdr:cNvSpPr>
          <a:spLocks noChangeShapeType="1"/>
        </xdr:cNvSpPr>
      </xdr:nvSpPr>
      <xdr:spPr bwMode="auto">
        <a:xfrm>
          <a:off x="1266825" y="5019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22</xdr:row>
      <xdr:rowOff>409575</xdr:rowOff>
    </xdr:from>
    <xdr:to>
      <xdr:col>2</xdr:col>
      <xdr:colOff>0</xdr:colOff>
      <xdr:row>22</xdr:row>
      <xdr:rowOff>409575</xdr:rowOff>
    </xdr:to>
    <xdr:sp macro="" textlink="">
      <xdr:nvSpPr>
        <xdr:cNvPr id="138000" name="Line 28"/>
        <xdr:cNvSpPr>
          <a:spLocks noChangeShapeType="1"/>
        </xdr:cNvSpPr>
      </xdr:nvSpPr>
      <xdr:spPr bwMode="auto">
        <a:xfrm>
          <a:off x="1266825" y="5019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23</xdr:row>
      <xdr:rowOff>419100</xdr:rowOff>
    </xdr:from>
    <xdr:to>
      <xdr:col>2</xdr:col>
      <xdr:colOff>0</xdr:colOff>
      <xdr:row>23</xdr:row>
      <xdr:rowOff>419100</xdr:rowOff>
    </xdr:to>
    <xdr:sp macro="" textlink="">
      <xdr:nvSpPr>
        <xdr:cNvPr id="138001" name="Line 29"/>
        <xdr:cNvSpPr>
          <a:spLocks noChangeShapeType="1"/>
        </xdr:cNvSpPr>
      </xdr:nvSpPr>
      <xdr:spPr bwMode="auto">
        <a:xfrm>
          <a:off x="1266825" y="5238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23</xdr:row>
      <xdr:rowOff>409575</xdr:rowOff>
    </xdr:from>
    <xdr:to>
      <xdr:col>2</xdr:col>
      <xdr:colOff>0</xdr:colOff>
      <xdr:row>23</xdr:row>
      <xdr:rowOff>409575</xdr:rowOff>
    </xdr:to>
    <xdr:sp macro="" textlink="">
      <xdr:nvSpPr>
        <xdr:cNvPr id="138002" name="Line 30"/>
        <xdr:cNvSpPr>
          <a:spLocks noChangeShapeType="1"/>
        </xdr:cNvSpPr>
      </xdr:nvSpPr>
      <xdr:spPr bwMode="auto">
        <a:xfrm>
          <a:off x="1266825" y="5238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24</xdr:row>
      <xdr:rowOff>419100</xdr:rowOff>
    </xdr:from>
    <xdr:to>
      <xdr:col>2</xdr:col>
      <xdr:colOff>0</xdr:colOff>
      <xdr:row>24</xdr:row>
      <xdr:rowOff>419100</xdr:rowOff>
    </xdr:to>
    <xdr:sp macro="" textlink="">
      <xdr:nvSpPr>
        <xdr:cNvPr id="138003" name="Line 31"/>
        <xdr:cNvSpPr>
          <a:spLocks noChangeShapeType="1"/>
        </xdr:cNvSpPr>
      </xdr:nvSpPr>
      <xdr:spPr bwMode="auto">
        <a:xfrm>
          <a:off x="1266825" y="5457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24</xdr:row>
      <xdr:rowOff>409575</xdr:rowOff>
    </xdr:from>
    <xdr:to>
      <xdr:col>2</xdr:col>
      <xdr:colOff>0</xdr:colOff>
      <xdr:row>24</xdr:row>
      <xdr:rowOff>409575</xdr:rowOff>
    </xdr:to>
    <xdr:sp macro="" textlink="">
      <xdr:nvSpPr>
        <xdr:cNvPr id="138004" name="Line 32"/>
        <xdr:cNvSpPr>
          <a:spLocks noChangeShapeType="1"/>
        </xdr:cNvSpPr>
      </xdr:nvSpPr>
      <xdr:spPr bwMode="auto">
        <a:xfrm>
          <a:off x="1266825" y="5457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25</xdr:row>
      <xdr:rowOff>419100</xdr:rowOff>
    </xdr:from>
    <xdr:to>
      <xdr:col>2</xdr:col>
      <xdr:colOff>0</xdr:colOff>
      <xdr:row>25</xdr:row>
      <xdr:rowOff>419100</xdr:rowOff>
    </xdr:to>
    <xdr:sp macro="" textlink="">
      <xdr:nvSpPr>
        <xdr:cNvPr id="138005" name="Line 33"/>
        <xdr:cNvSpPr>
          <a:spLocks noChangeShapeType="1"/>
        </xdr:cNvSpPr>
      </xdr:nvSpPr>
      <xdr:spPr bwMode="auto">
        <a:xfrm>
          <a:off x="1266825" y="567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25</xdr:row>
      <xdr:rowOff>409575</xdr:rowOff>
    </xdr:from>
    <xdr:to>
      <xdr:col>2</xdr:col>
      <xdr:colOff>0</xdr:colOff>
      <xdr:row>25</xdr:row>
      <xdr:rowOff>409575</xdr:rowOff>
    </xdr:to>
    <xdr:sp macro="" textlink="">
      <xdr:nvSpPr>
        <xdr:cNvPr id="138006" name="Line 34"/>
        <xdr:cNvSpPr>
          <a:spLocks noChangeShapeType="1"/>
        </xdr:cNvSpPr>
      </xdr:nvSpPr>
      <xdr:spPr bwMode="auto">
        <a:xfrm>
          <a:off x="1266825" y="567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26</xdr:row>
      <xdr:rowOff>419100</xdr:rowOff>
    </xdr:from>
    <xdr:to>
      <xdr:col>2</xdr:col>
      <xdr:colOff>0</xdr:colOff>
      <xdr:row>26</xdr:row>
      <xdr:rowOff>419100</xdr:rowOff>
    </xdr:to>
    <xdr:sp macro="" textlink="">
      <xdr:nvSpPr>
        <xdr:cNvPr id="138007" name="Line 35"/>
        <xdr:cNvSpPr>
          <a:spLocks noChangeShapeType="1"/>
        </xdr:cNvSpPr>
      </xdr:nvSpPr>
      <xdr:spPr bwMode="auto">
        <a:xfrm>
          <a:off x="1266825" y="58959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26</xdr:row>
      <xdr:rowOff>409575</xdr:rowOff>
    </xdr:from>
    <xdr:to>
      <xdr:col>2</xdr:col>
      <xdr:colOff>0</xdr:colOff>
      <xdr:row>26</xdr:row>
      <xdr:rowOff>409575</xdr:rowOff>
    </xdr:to>
    <xdr:sp macro="" textlink="">
      <xdr:nvSpPr>
        <xdr:cNvPr id="138008" name="Line 36"/>
        <xdr:cNvSpPr>
          <a:spLocks noChangeShapeType="1"/>
        </xdr:cNvSpPr>
      </xdr:nvSpPr>
      <xdr:spPr bwMode="auto">
        <a:xfrm>
          <a:off x="1266825" y="58959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27</xdr:row>
      <xdr:rowOff>419100</xdr:rowOff>
    </xdr:from>
    <xdr:to>
      <xdr:col>2</xdr:col>
      <xdr:colOff>0</xdr:colOff>
      <xdr:row>27</xdr:row>
      <xdr:rowOff>419100</xdr:rowOff>
    </xdr:to>
    <xdr:sp macro="" textlink="">
      <xdr:nvSpPr>
        <xdr:cNvPr id="138009" name="Line 37"/>
        <xdr:cNvSpPr>
          <a:spLocks noChangeShapeType="1"/>
        </xdr:cNvSpPr>
      </xdr:nvSpPr>
      <xdr:spPr bwMode="auto">
        <a:xfrm>
          <a:off x="1266825" y="6115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27</xdr:row>
      <xdr:rowOff>409575</xdr:rowOff>
    </xdr:from>
    <xdr:to>
      <xdr:col>2</xdr:col>
      <xdr:colOff>0</xdr:colOff>
      <xdr:row>27</xdr:row>
      <xdr:rowOff>409575</xdr:rowOff>
    </xdr:to>
    <xdr:sp macro="" textlink="">
      <xdr:nvSpPr>
        <xdr:cNvPr id="138010" name="Line 38"/>
        <xdr:cNvSpPr>
          <a:spLocks noChangeShapeType="1"/>
        </xdr:cNvSpPr>
      </xdr:nvSpPr>
      <xdr:spPr bwMode="auto">
        <a:xfrm>
          <a:off x="1266825" y="6115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28</xdr:row>
      <xdr:rowOff>419100</xdr:rowOff>
    </xdr:from>
    <xdr:to>
      <xdr:col>2</xdr:col>
      <xdr:colOff>0</xdr:colOff>
      <xdr:row>28</xdr:row>
      <xdr:rowOff>419100</xdr:rowOff>
    </xdr:to>
    <xdr:sp macro="" textlink="">
      <xdr:nvSpPr>
        <xdr:cNvPr id="138011" name="Line 39"/>
        <xdr:cNvSpPr>
          <a:spLocks noChangeShapeType="1"/>
        </xdr:cNvSpPr>
      </xdr:nvSpPr>
      <xdr:spPr bwMode="auto">
        <a:xfrm>
          <a:off x="1266825" y="6334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28</xdr:row>
      <xdr:rowOff>409575</xdr:rowOff>
    </xdr:from>
    <xdr:to>
      <xdr:col>2</xdr:col>
      <xdr:colOff>0</xdr:colOff>
      <xdr:row>28</xdr:row>
      <xdr:rowOff>409575</xdr:rowOff>
    </xdr:to>
    <xdr:sp macro="" textlink="">
      <xdr:nvSpPr>
        <xdr:cNvPr id="138012" name="Line 40"/>
        <xdr:cNvSpPr>
          <a:spLocks noChangeShapeType="1"/>
        </xdr:cNvSpPr>
      </xdr:nvSpPr>
      <xdr:spPr bwMode="auto">
        <a:xfrm>
          <a:off x="1266825" y="6334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29</xdr:row>
      <xdr:rowOff>419100</xdr:rowOff>
    </xdr:from>
    <xdr:to>
      <xdr:col>2</xdr:col>
      <xdr:colOff>0</xdr:colOff>
      <xdr:row>29</xdr:row>
      <xdr:rowOff>419100</xdr:rowOff>
    </xdr:to>
    <xdr:sp macro="" textlink="">
      <xdr:nvSpPr>
        <xdr:cNvPr id="138013" name="Line 41"/>
        <xdr:cNvSpPr>
          <a:spLocks noChangeShapeType="1"/>
        </xdr:cNvSpPr>
      </xdr:nvSpPr>
      <xdr:spPr bwMode="auto">
        <a:xfrm>
          <a:off x="1266825" y="6553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29</xdr:row>
      <xdr:rowOff>409575</xdr:rowOff>
    </xdr:from>
    <xdr:to>
      <xdr:col>2</xdr:col>
      <xdr:colOff>0</xdr:colOff>
      <xdr:row>29</xdr:row>
      <xdr:rowOff>409575</xdr:rowOff>
    </xdr:to>
    <xdr:sp macro="" textlink="">
      <xdr:nvSpPr>
        <xdr:cNvPr id="138014" name="Line 42"/>
        <xdr:cNvSpPr>
          <a:spLocks noChangeShapeType="1"/>
        </xdr:cNvSpPr>
      </xdr:nvSpPr>
      <xdr:spPr bwMode="auto">
        <a:xfrm>
          <a:off x="1266825" y="6553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30</xdr:row>
      <xdr:rowOff>419100</xdr:rowOff>
    </xdr:from>
    <xdr:to>
      <xdr:col>2</xdr:col>
      <xdr:colOff>0</xdr:colOff>
      <xdr:row>30</xdr:row>
      <xdr:rowOff>419100</xdr:rowOff>
    </xdr:to>
    <xdr:sp macro="" textlink="">
      <xdr:nvSpPr>
        <xdr:cNvPr id="138015" name="Line 43"/>
        <xdr:cNvSpPr>
          <a:spLocks noChangeShapeType="1"/>
        </xdr:cNvSpPr>
      </xdr:nvSpPr>
      <xdr:spPr bwMode="auto">
        <a:xfrm>
          <a:off x="1266825" y="6772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30</xdr:row>
      <xdr:rowOff>409575</xdr:rowOff>
    </xdr:from>
    <xdr:to>
      <xdr:col>2</xdr:col>
      <xdr:colOff>0</xdr:colOff>
      <xdr:row>30</xdr:row>
      <xdr:rowOff>409575</xdr:rowOff>
    </xdr:to>
    <xdr:sp macro="" textlink="">
      <xdr:nvSpPr>
        <xdr:cNvPr id="138016" name="Line 44"/>
        <xdr:cNvSpPr>
          <a:spLocks noChangeShapeType="1"/>
        </xdr:cNvSpPr>
      </xdr:nvSpPr>
      <xdr:spPr bwMode="auto">
        <a:xfrm>
          <a:off x="1266825" y="6772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419100</xdr:rowOff>
    </xdr:from>
    <xdr:to>
      <xdr:col>2</xdr:col>
      <xdr:colOff>0</xdr:colOff>
      <xdr:row>31</xdr:row>
      <xdr:rowOff>419100</xdr:rowOff>
    </xdr:to>
    <xdr:sp macro="" textlink="">
      <xdr:nvSpPr>
        <xdr:cNvPr id="138017" name="Line 45"/>
        <xdr:cNvSpPr>
          <a:spLocks noChangeShapeType="1"/>
        </xdr:cNvSpPr>
      </xdr:nvSpPr>
      <xdr:spPr bwMode="auto">
        <a:xfrm>
          <a:off x="1266825" y="6991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409575</xdr:rowOff>
    </xdr:from>
    <xdr:to>
      <xdr:col>2</xdr:col>
      <xdr:colOff>0</xdr:colOff>
      <xdr:row>31</xdr:row>
      <xdr:rowOff>409575</xdr:rowOff>
    </xdr:to>
    <xdr:sp macro="" textlink="">
      <xdr:nvSpPr>
        <xdr:cNvPr id="138018" name="Line 46"/>
        <xdr:cNvSpPr>
          <a:spLocks noChangeShapeType="1"/>
        </xdr:cNvSpPr>
      </xdr:nvSpPr>
      <xdr:spPr bwMode="auto">
        <a:xfrm>
          <a:off x="1266825" y="6991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32</xdr:row>
      <xdr:rowOff>419100</xdr:rowOff>
    </xdr:from>
    <xdr:to>
      <xdr:col>2</xdr:col>
      <xdr:colOff>0</xdr:colOff>
      <xdr:row>32</xdr:row>
      <xdr:rowOff>419100</xdr:rowOff>
    </xdr:to>
    <xdr:sp macro="" textlink="">
      <xdr:nvSpPr>
        <xdr:cNvPr id="138019" name="Line 47"/>
        <xdr:cNvSpPr>
          <a:spLocks noChangeShapeType="1"/>
        </xdr:cNvSpPr>
      </xdr:nvSpPr>
      <xdr:spPr bwMode="auto">
        <a:xfrm>
          <a:off x="1266825" y="7210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32</xdr:row>
      <xdr:rowOff>409575</xdr:rowOff>
    </xdr:from>
    <xdr:to>
      <xdr:col>2</xdr:col>
      <xdr:colOff>0</xdr:colOff>
      <xdr:row>32</xdr:row>
      <xdr:rowOff>409575</xdr:rowOff>
    </xdr:to>
    <xdr:sp macro="" textlink="">
      <xdr:nvSpPr>
        <xdr:cNvPr id="138020" name="Line 48"/>
        <xdr:cNvSpPr>
          <a:spLocks noChangeShapeType="1"/>
        </xdr:cNvSpPr>
      </xdr:nvSpPr>
      <xdr:spPr bwMode="auto">
        <a:xfrm>
          <a:off x="1266825" y="7210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33</xdr:row>
      <xdr:rowOff>419100</xdr:rowOff>
    </xdr:from>
    <xdr:to>
      <xdr:col>2</xdr:col>
      <xdr:colOff>0</xdr:colOff>
      <xdr:row>33</xdr:row>
      <xdr:rowOff>419100</xdr:rowOff>
    </xdr:to>
    <xdr:sp macro="" textlink="">
      <xdr:nvSpPr>
        <xdr:cNvPr id="138021" name="Line 49"/>
        <xdr:cNvSpPr>
          <a:spLocks noChangeShapeType="1"/>
        </xdr:cNvSpPr>
      </xdr:nvSpPr>
      <xdr:spPr bwMode="auto">
        <a:xfrm>
          <a:off x="1266825" y="7429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33</xdr:row>
      <xdr:rowOff>409575</xdr:rowOff>
    </xdr:from>
    <xdr:to>
      <xdr:col>2</xdr:col>
      <xdr:colOff>0</xdr:colOff>
      <xdr:row>33</xdr:row>
      <xdr:rowOff>409575</xdr:rowOff>
    </xdr:to>
    <xdr:sp macro="" textlink="">
      <xdr:nvSpPr>
        <xdr:cNvPr id="138022" name="Line 50"/>
        <xdr:cNvSpPr>
          <a:spLocks noChangeShapeType="1"/>
        </xdr:cNvSpPr>
      </xdr:nvSpPr>
      <xdr:spPr bwMode="auto">
        <a:xfrm>
          <a:off x="1266825" y="7429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34</xdr:row>
      <xdr:rowOff>419100</xdr:rowOff>
    </xdr:from>
    <xdr:to>
      <xdr:col>2</xdr:col>
      <xdr:colOff>0</xdr:colOff>
      <xdr:row>34</xdr:row>
      <xdr:rowOff>419100</xdr:rowOff>
    </xdr:to>
    <xdr:sp macro="" textlink="">
      <xdr:nvSpPr>
        <xdr:cNvPr id="138023" name="Line 51"/>
        <xdr:cNvSpPr>
          <a:spLocks noChangeShapeType="1"/>
        </xdr:cNvSpPr>
      </xdr:nvSpPr>
      <xdr:spPr bwMode="auto">
        <a:xfrm>
          <a:off x="1266825" y="7648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34</xdr:row>
      <xdr:rowOff>409575</xdr:rowOff>
    </xdr:from>
    <xdr:to>
      <xdr:col>2</xdr:col>
      <xdr:colOff>0</xdr:colOff>
      <xdr:row>34</xdr:row>
      <xdr:rowOff>409575</xdr:rowOff>
    </xdr:to>
    <xdr:sp macro="" textlink="">
      <xdr:nvSpPr>
        <xdr:cNvPr id="138024" name="Line 52"/>
        <xdr:cNvSpPr>
          <a:spLocks noChangeShapeType="1"/>
        </xdr:cNvSpPr>
      </xdr:nvSpPr>
      <xdr:spPr bwMode="auto">
        <a:xfrm>
          <a:off x="1266825" y="7648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35</xdr:row>
      <xdr:rowOff>419100</xdr:rowOff>
    </xdr:from>
    <xdr:to>
      <xdr:col>2</xdr:col>
      <xdr:colOff>0</xdr:colOff>
      <xdr:row>35</xdr:row>
      <xdr:rowOff>419100</xdr:rowOff>
    </xdr:to>
    <xdr:sp macro="" textlink="">
      <xdr:nvSpPr>
        <xdr:cNvPr id="138025" name="Line 53"/>
        <xdr:cNvSpPr>
          <a:spLocks noChangeShapeType="1"/>
        </xdr:cNvSpPr>
      </xdr:nvSpPr>
      <xdr:spPr bwMode="auto">
        <a:xfrm>
          <a:off x="1266825" y="7867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35</xdr:row>
      <xdr:rowOff>409575</xdr:rowOff>
    </xdr:from>
    <xdr:to>
      <xdr:col>2</xdr:col>
      <xdr:colOff>0</xdr:colOff>
      <xdr:row>35</xdr:row>
      <xdr:rowOff>409575</xdr:rowOff>
    </xdr:to>
    <xdr:sp macro="" textlink="">
      <xdr:nvSpPr>
        <xdr:cNvPr id="138026" name="Line 54"/>
        <xdr:cNvSpPr>
          <a:spLocks noChangeShapeType="1"/>
        </xdr:cNvSpPr>
      </xdr:nvSpPr>
      <xdr:spPr bwMode="auto">
        <a:xfrm>
          <a:off x="1266825" y="7867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419100</xdr:rowOff>
    </xdr:from>
    <xdr:to>
      <xdr:col>2</xdr:col>
      <xdr:colOff>0</xdr:colOff>
      <xdr:row>36</xdr:row>
      <xdr:rowOff>419100</xdr:rowOff>
    </xdr:to>
    <xdr:sp macro="" textlink="">
      <xdr:nvSpPr>
        <xdr:cNvPr id="138027" name="Line 55"/>
        <xdr:cNvSpPr>
          <a:spLocks noChangeShapeType="1"/>
        </xdr:cNvSpPr>
      </xdr:nvSpPr>
      <xdr:spPr bwMode="auto">
        <a:xfrm>
          <a:off x="1266825" y="8086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409575</xdr:rowOff>
    </xdr:from>
    <xdr:to>
      <xdr:col>2</xdr:col>
      <xdr:colOff>0</xdr:colOff>
      <xdr:row>36</xdr:row>
      <xdr:rowOff>409575</xdr:rowOff>
    </xdr:to>
    <xdr:sp macro="" textlink="">
      <xdr:nvSpPr>
        <xdr:cNvPr id="138028" name="Line 56"/>
        <xdr:cNvSpPr>
          <a:spLocks noChangeShapeType="1"/>
        </xdr:cNvSpPr>
      </xdr:nvSpPr>
      <xdr:spPr bwMode="auto">
        <a:xfrm>
          <a:off x="1266825" y="8086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37</xdr:row>
      <xdr:rowOff>419100</xdr:rowOff>
    </xdr:from>
    <xdr:to>
      <xdr:col>2</xdr:col>
      <xdr:colOff>0</xdr:colOff>
      <xdr:row>37</xdr:row>
      <xdr:rowOff>419100</xdr:rowOff>
    </xdr:to>
    <xdr:sp macro="" textlink="">
      <xdr:nvSpPr>
        <xdr:cNvPr id="138029" name="Line 57"/>
        <xdr:cNvSpPr>
          <a:spLocks noChangeShapeType="1"/>
        </xdr:cNvSpPr>
      </xdr:nvSpPr>
      <xdr:spPr bwMode="auto">
        <a:xfrm>
          <a:off x="1266825" y="8305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37</xdr:row>
      <xdr:rowOff>409575</xdr:rowOff>
    </xdr:from>
    <xdr:to>
      <xdr:col>2</xdr:col>
      <xdr:colOff>0</xdr:colOff>
      <xdr:row>37</xdr:row>
      <xdr:rowOff>409575</xdr:rowOff>
    </xdr:to>
    <xdr:sp macro="" textlink="">
      <xdr:nvSpPr>
        <xdr:cNvPr id="138030" name="Line 58"/>
        <xdr:cNvSpPr>
          <a:spLocks noChangeShapeType="1"/>
        </xdr:cNvSpPr>
      </xdr:nvSpPr>
      <xdr:spPr bwMode="auto">
        <a:xfrm>
          <a:off x="1266825" y="8305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38</xdr:row>
      <xdr:rowOff>419100</xdr:rowOff>
    </xdr:from>
    <xdr:to>
      <xdr:col>2</xdr:col>
      <xdr:colOff>0</xdr:colOff>
      <xdr:row>38</xdr:row>
      <xdr:rowOff>419100</xdr:rowOff>
    </xdr:to>
    <xdr:sp macro="" textlink="">
      <xdr:nvSpPr>
        <xdr:cNvPr id="138031" name="Line 59"/>
        <xdr:cNvSpPr>
          <a:spLocks noChangeShapeType="1"/>
        </xdr:cNvSpPr>
      </xdr:nvSpPr>
      <xdr:spPr bwMode="auto">
        <a:xfrm>
          <a:off x="1266825" y="8524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38</xdr:row>
      <xdr:rowOff>409575</xdr:rowOff>
    </xdr:from>
    <xdr:to>
      <xdr:col>2</xdr:col>
      <xdr:colOff>0</xdr:colOff>
      <xdr:row>38</xdr:row>
      <xdr:rowOff>409575</xdr:rowOff>
    </xdr:to>
    <xdr:sp macro="" textlink="">
      <xdr:nvSpPr>
        <xdr:cNvPr id="138032" name="Line 60"/>
        <xdr:cNvSpPr>
          <a:spLocks noChangeShapeType="1"/>
        </xdr:cNvSpPr>
      </xdr:nvSpPr>
      <xdr:spPr bwMode="auto">
        <a:xfrm>
          <a:off x="1266825" y="8524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39</xdr:row>
      <xdr:rowOff>419100</xdr:rowOff>
    </xdr:from>
    <xdr:to>
      <xdr:col>2</xdr:col>
      <xdr:colOff>0</xdr:colOff>
      <xdr:row>39</xdr:row>
      <xdr:rowOff>419100</xdr:rowOff>
    </xdr:to>
    <xdr:sp macro="" textlink="">
      <xdr:nvSpPr>
        <xdr:cNvPr id="138033" name="Line 61"/>
        <xdr:cNvSpPr>
          <a:spLocks noChangeShapeType="1"/>
        </xdr:cNvSpPr>
      </xdr:nvSpPr>
      <xdr:spPr bwMode="auto">
        <a:xfrm>
          <a:off x="1266825" y="874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39</xdr:row>
      <xdr:rowOff>409575</xdr:rowOff>
    </xdr:from>
    <xdr:to>
      <xdr:col>2</xdr:col>
      <xdr:colOff>0</xdr:colOff>
      <xdr:row>39</xdr:row>
      <xdr:rowOff>409575</xdr:rowOff>
    </xdr:to>
    <xdr:sp macro="" textlink="">
      <xdr:nvSpPr>
        <xdr:cNvPr id="138034" name="Line 62"/>
        <xdr:cNvSpPr>
          <a:spLocks noChangeShapeType="1"/>
        </xdr:cNvSpPr>
      </xdr:nvSpPr>
      <xdr:spPr bwMode="auto">
        <a:xfrm>
          <a:off x="1266825" y="874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40</xdr:row>
      <xdr:rowOff>419100</xdr:rowOff>
    </xdr:from>
    <xdr:to>
      <xdr:col>2</xdr:col>
      <xdr:colOff>0</xdr:colOff>
      <xdr:row>40</xdr:row>
      <xdr:rowOff>419100</xdr:rowOff>
    </xdr:to>
    <xdr:sp macro="" textlink="">
      <xdr:nvSpPr>
        <xdr:cNvPr id="138035" name="Line 63"/>
        <xdr:cNvSpPr>
          <a:spLocks noChangeShapeType="1"/>
        </xdr:cNvSpPr>
      </xdr:nvSpPr>
      <xdr:spPr bwMode="auto">
        <a:xfrm>
          <a:off x="1266825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40</xdr:row>
      <xdr:rowOff>409575</xdr:rowOff>
    </xdr:from>
    <xdr:to>
      <xdr:col>2</xdr:col>
      <xdr:colOff>0</xdr:colOff>
      <xdr:row>40</xdr:row>
      <xdr:rowOff>409575</xdr:rowOff>
    </xdr:to>
    <xdr:sp macro="" textlink="">
      <xdr:nvSpPr>
        <xdr:cNvPr id="138036" name="Line 64"/>
        <xdr:cNvSpPr>
          <a:spLocks noChangeShapeType="1"/>
        </xdr:cNvSpPr>
      </xdr:nvSpPr>
      <xdr:spPr bwMode="auto">
        <a:xfrm>
          <a:off x="1266825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41</xdr:row>
      <xdr:rowOff>419100</xdr:rowOff>
    </xdr:from>
    <xdr:to>
      <xdr:col>2</xdr:col>
      <xdr:colOff>0</xdr:colOff>
      <xdr:row>41</xdr:row>
      <xdr:rowOff>419100</xdr:rowOff>
    </xdr:to>
    <xdr:sp macro="" textlink="">
      <xdr:nvSpPr>
        <xdr:cNvPr id="138037" name="Line 65"/>
        <xdr:cNvSpPr>
          <a:spLocks noChangeShapeType="1"/>
        </xdr:cNvSpPr>
      </xdr:nvSpPr>
      <xdr:spPr bwMode="auto">
        <a:xfrm>
          <a:off x="1266825" y="918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41</xdr:row>
      <xdr:rowOff>409575</xdr:rowOff>
    </xdr:from>
    <xdr:to>
      <xdr:col>2</xdr:col>
      <xdr:colOff>0</xdr:colOff>
      <xdr:row>41</xdr:row>
      <xdr:rowOff>409575</xdr:rowOff>
    </xdr:to>
    <xdr:sp macro="" textlink="">
      <xdr:nvSpPr>
        <xdr:cNvPr id="138038" name="Line 66"/>
        <xdr:cNvSpPr>
          <a:spLocks noChangeShapeType="1"/>
        </xdr:cNvSpPr>
      </xdr:nvSpPr>
      <xdr:spPr bwMode="auto">
        <a:xfrm>
          <a:off x="1266825" y="918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42</xdr:row>
      <xdr:rowOff>419100</xdr:rowOff>
    </xdr:from>
    <xdr:to>
      <xdr:col>2</xdr:col>
      <xdr:colOff>0</xdr:colOff>
      <xdr:row>42</xdr:row>
      <xdr:rowOff>419100</xdr:rowOff>
    </xdr:to>
    <xdr:sp macro="" textlink="">
      <xdr:nvSpPr>
        <xdr:cNvPr id="138039" name="Line 67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42</xdr:row>
      <xdr:rowOff>409575</xdr:rowOff>
    </xdr:from>
    <xdr:to>
      <xdr:col>2</xdr:col>
      <xdr:colOff>0</xdr:colOff>
      <xdr:row>42</xdr:row>
      <xdr:rowOff>409575</xdr:rowOff>
    </xdr:to>
    <xdr:sp macro="" textlink="">
      <xdr:nvSpPr>
        <xdr:cNvPr id="138040" name="Line 68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41" name="Line 69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42" name="Line 70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43" name="Line 71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44" name="Line 72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45" name="Line 73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46" name="Line 74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47" name="Line 75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48" name="Line 76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49" name="Line 77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50" name="Line 78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51" name="Line 79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52" name="Line 80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53" name="Line 81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54" name="Line 82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55" name="Line 83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56" name="Line 84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57" name="Line 85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58" name="Line 86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59" name="Line 87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60" name="Line 88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61" name="Line 89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62" name="Line 90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63" name="Line 91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64" name="Line 92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65" name="Line 93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66" name="Line 94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67" name="Line 95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68" name="Line 96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69" name="Line 97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38070" name="Line 98"/>
        <xdr:cNvSpPr>
          <a:spLocks noChangeShapeType="1"/>
        </xdr:cNvSpPr>
      </xdr:nvSpPr>
      <xdr:spPr bwMode="auto">
        <a:xfrm>
          <a:off x="1266825" y="940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419100</xdr:rowOff>
    </xdr:from>
    <xdr:to>
      <xdr:col>2</xdr:col>
      <xdr:colOff>0</xdr:colOff>
      <xdr:row>43</xdr:row>
      <xdr:rowOff>419100</xdr:rowOff>
    </xdr:to>
    <xdr:sp macro="" textlink="">
      <xdr:nvSpPr>
        <xdr:cNvPr id="138071" name="Line 99"/>
        <xdr:cNvSpPr>
          <a:spLocks noChangeShapeType="1"/>
        </xdr:cNvSpPr>
      </xdr:nvSpPr>
      <xdr:spPr bwMode="auto">
        <a:xfrm>
          <a:off x="1266825" y="9620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409575</xdr:rowOff>
    </xdr:from>
    <xdr:to>
      <xdr:col>2</xdr:col>
      <xdr:colOff>0</xdr:colOff>
      <xdr:row>43</xdr:row>
      <xdr:rowOff>409575</xdr:rowOff>
    </xdr:to>
    <xdr:sp macro="" textlink="">
      <xdr:nvSpPr>
        <xdr:cNvPr id="138072" name="Line 100"/>
        <xdr:cNvSpPr>
          <a:spLocks noChangeShapeType="1"/>
        </xdr:cNvSpPr>
      </xdr:nvSpPr>
      <xdr:spPr bwMode="auto">
        <a:xfrm>
          <a:off x="1266825" y="9620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2</xdr:col>
      <xdr:colOff>0</xdr:colOff>
      <xdr:row>10</xdr:row>
      <xdr:rowOff>0</xdr:rowOff>
    </xdr:to>
    <xdr:sp macro="" textlink="">
      <xdr:nvSpPr>
        <xdr:cNvPr id="82504" name="Line 2"/>
        <xdr:cNvSpPr>
          <a:spLocks noChangeShapeType="1"/>
        </xdr:cNvSpPr>
      </xdr:nvSpPr>
      <xdr:spPr bwMode="auto">
        <a:xfrm>
          <a:off x="1190625" y="2019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28</xdr:row>
      <xdr:rowOff>419100</xdr:rowOff>
    </xdr:from>
    <xdr:to>
      <xdr:col>2</xdr:col>
      <xdr:colOff>0</xdr:colOff>
      <xdr:row>28</xdr:row>
      <xdr:rowOff>419100</xdr:rowOff>
    </xdr:to>
    <xdr:sp macro="" textlink="">
      <xdr:nvSpPr>
        <xdr:cNvPr id="82505" name="Line 3"/>
        <xdr:cNvSpPr>
          <a:spLocks noChangeShapeType="1"/>
        </xdr:cNvSpPr>
      </xdr:nvSpPr>
      <xdr:spPr bwMode="auto">
        <a:xfrm>
          <a:off x="1190625" y="499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28</xdr:row>
      <xdr:rowOff>409575</xdr:rowOff>
    </xdr:from>
    <xdr:to>
      <xdr:col>2</xdr:col>
      <xdr:colOff>0</xdr:colOff>
      <xdr:row>28</xdr:row>
      <xdr:rowOff>409575</xdr:rowOff>
    </xdr:to>
    <xdr:sp macro="" textlink="">
      <xdr:nvSpPr>
        <xdr:cNvPr id="82506" name="Line 4"/>
        <xdr:cNvSpPr>
          <a:spLocks noChangeShapeType="1"/>
        </xdr:cNvSpPr>
      </xdr:nvSpPr>
      <xdr:spPr bwMode="auto">
        <a:xfrm>
          <a:off x="1190625" y="499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6684" name="Line 1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6685" name="Line 2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6686" name="Line 3"/>
        <xdr:cNvSpPr>
          <a:spLocks noChangeShapeType="1"/>
        </xdr:cNvSpPr>
      </xdr:nvSpPr>
      <xdr:spPr bwMode="auto">
        <a:xfrm flipV="1">
          <a:off x="6619875" y="0"/>
          <a:ext cx="2514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126687" name="Line 4"/>
        <xdr:cNvSpPr>
          <a:spLocks noChangeShapeType="1"/>
        </xdr:cNvSpPr>
      </xdr:nvSpPr>
      <xdr:spPr bwMode="auto">
        <a:xfrm>
          <a:off x="1266825" y="1076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126688" name="Line 5"/>
        <xdr:cNvSpPr>
          <a:spLocks noChangeShapeType="1"/>
        </xdr:cNvSpPr>
      </xdr:nvSpPr>
      <xdr:spPr bwMode="auto">
        <a:xfrm>
          <a:off x="1266825" y="1076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126689" name="Line 6"/>
        <xdr:cNvSpPr>
          <a:spLocks noChangeShapeType="1"/>
        </xdr:cNvSpPr>
      </xdr:nvSpPr>
      <xdr:spPr bwMode="auto">
        <a:xfrm>
          <a:off x="1266825" y="1076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126690" name="Line 7"/>
        <xdr:cNvSpPr>
          <a:spLocks noChangeShapeType="1"/>
        </xdr:cNvSpPr>
      </xdr:nvSpPr>
      <xdr:spPr bwMode="auto">
        <a:xfrm>
          <a:off x="1266825" y="1076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126691" name="Line 8"/>
        <xdr:cNvSpPr>
          <a:spLocks noChangeShapeType="1"/>
        </xdr:cNvSpPr>
      </xdr:nvSpPr>
      <xdr:spPr bwMode="auto">
        <a:xfrm>
          <a:off x="1266825" y="1076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126692" name="Line 9"/>
        <xdr:cNvSpPr>
          <a:spLocks noChangeShapeType="1"/>
        </xdr:cNvSpPr>
      </xdr:nvSpPr>
      <xdr:spPr bwMode="auto">
        <a:xfrm>
          <a:off x="1266825" y="1076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126693" name="Line 10"/>
        <xdr:cNvSpPr>
          <a:spLocks noChangeShapeType="1"/>
        </xdr:cNvSpPr>
      </xdr:nvSpPr>
      <xdr:spPr bwMode="auto">
        <a:xfrm>
          <a:off x="1266825" y="1076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126694" name="Line 11"/>
        <xdr:cNvSpPr>
          <a:spLocks noChangeShapeType="1"/>
        </xdr:cNvSpPr>
      </xdr:nvSpPr>
      <xdr:spPr bwMode="auto">
        <a:xfrm>
          <a:off x="1266825" y="1076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6695" name="Line 12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6696" name="Line 13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6697" name="Line 14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6698" name="Line 15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126699" name="Line 16"/>
        <xdr:cNvSpPr>
          <a:spLocks noChangeShapeType="1"/>
        </xdr:cNvSpPr>
      </xdr:nvSpPr>
      <xdr:spPr bwMode="auto">
        <a:xfrm>
          <a:off x="1266825" y="1076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126700" name="Line 17"/>
        <xdr:cNvSpPr>
          <a:spLocks noChangeShapeType="1"/>
        </xdr:cNvSpPr>
      </xdr:nvSpPr>
      <xdr:spPr bwMode="auto">
        <a:xfrm>
          <a:off x="1266825" y="1076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6701" name="Line 18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11</xdr:col>
      <xdr:colOff>152400</xdr:colOff>
      <xdr:row>0</xdr:row>
      <xdr:rowOff>0</xdr:rowOff>
    </xdr:to>
    <xdr:sp macro="" textlink="">
      <xdr:nvSpPr>
        <xdr:cNvPr id="58914" name="Line 3"/>
        <xdr:cNvSpPr>
          <a:spLocks noChangeShapeType="1"/>
        </xdr:cNvSpPr>
      </xdr:nvSpPr>
      <xdr:spPr bwMode="auto">
        <a:xfrm flipV="1">
          <a:off x="8724900" y="0"/>
          <a:ext cx="981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7707" name="Line 1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7708" name="Line 2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7709" name="Line 3"/>
        <xdr:cNvSpPr>
          <a:spLocks noChangeShapeType="1"/>
        </xdr:cNvSpPr>
      </xdr:nvSpPr>
      <xdr:spPr bwMode="auto">
        <a:xfrm flipV="1">
          <a:off x="5838825" y="0"/>
          <a:ext cx="2514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0</xdr:rowOff>
    </xdr:to>
    <xdr:sp macro="" textlink="">
      <xdr:nvSpPr>
        <xdr:cNvPr id="127710" name="Line 4"/>
        <xdr:cNvSpPr>
          <a:spLocks noChangeShapeType="1"/>
        </xdr:cNvSpPr>
      </xdr:nvSpPr>
      <xdr:spPr bwMode="auto">
        <a:xfrm>
          <a:off x="1266825" y="1952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0</xdr:rowOff>
    </xdr:to>
    <xdr:sp macro="" textlink="">
      <xdr:nvSpPr>
        <xdr:cNvPr id="127711" name="Line 5"/>
        <xdr:cNvSpPr>
          <a:spLocks noChangeShapeType="1"/>
        </xdr:cNvSpPr>
      </xdr:nvSpPr>
      <xdr:spPr bwMode="auto">
        <a:xfrm>
          <a:off x="1266825" y="1952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127712" name="Line 6"/>
        <xdr:cNvSpPr>
          <a:spLocks noChangeShapeType="1"/>
        </xdr:cNvSpPr>
      </xdr:nvSpPr>
      <xdr:spPr bwMode="auto">
        <a:xfrm>
          <a:off x="1266825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127713" name="Line 7"/>
        <xdr:cNvSpPr>
          <a:spLocks noChangeShapeType="1"/>
        </xdr:cNvSpPr>
      </xdr:nvSpPr>
      <xdr:spPr bwMode="auto">
        <a:xfrm>
          <a:off x="1266825" y="1076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127714" name="Line 8"/>
        <xdr:cNvSpPr>
          <a:spLocks noChangeShapeType="1"/>
        </xdr:cNvSpPr>
      </xdr:nvSpPr>
      <xdr:spPr bwMode="auto">
        <a:xfrm>
          <a:off x="1266825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127715" name="Line 9"/>
        <xdr:cNvSpPr>
          <a:spLocks noChangeShapeType="1"/>
        </xdr:cNvSpPr>
      </xdr:nvSpPr>
      <xdr:spPr bwMode="auto">
        <a:xfrm>
          <a:off x="1266825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127716" name="Line 10"/>
        <xdr:cNvSpPr>
          <a:spLocks noChangeShapeType="1"/>
        </xdr:cNvSpPr>
      </xdr:nvSpPr>
      <xdr:spPr bwMode="auto">
        <a:xfrm>
          <a:off x="1266825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0</xdr:colOff>
      <xdr:row>6</xdr:row>
      <xdr:rowOff>0</xdr:rowOff>
    </xdr:to>
    <xdr:sp macro="" textlink="">
      <xdr:nvSpPr>
        <xdr:cNvPr id="127717" name="Line 11"/>
        <xdr:cNvSpPr>
          <a:spLocks noChangeShapeType="1"/>
        </xdr:cNvSpPr>
      </xdr:nvSpPr>
      <xdr:spPr bwMode="auto">
        <a:xfrm>
          <a:off x="1266825" y="1295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7718" name="Line 12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7719" name="Line 13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7720" name="Line 14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7721" name="Line 15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0</xdr:rowOff>
    </xdr:to>
    <xdr:sp macro="" textlink="">
      <xdr:nvSpPr>
        <xdr:cNvPr id="127722" name="Line 16"/>
        <xdr:cNvSpPr>
          <a:spLocks noChangeShapeType="1"/>
        </xdr:cNvSpPr>
      </xdr:nvSpPr>
      <xdr:spPr bwMode="auto">
        <a:xfrm>
          <a:off x="1266825" y="1952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0</xdr:rowOff>
    </xdr:to>
    <xdr:sp macro="" textlink="">
      <xdr:nvSpPr>
        <xdr:cNvPr id="127723" name="Line 17"/>
        <xdr:cNvSpPr>
          <a:spLocks noChangeShapeType="1"/>
        </xdr:cNvSpPr>
      </xdr:nvSpPr>
      <xdr:spPr bwMode="auto">
        <a:xfrm>
          <a:off x="1266825" y="1952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7724" name="Line 18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8700" name="Line 1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8701" name="Line 2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11</xdr:col>
      <xdr:colOff>152400</xdr:colOff>
      <xdr:row>0</xdr:row>
      <xdr:rowOff>0</xdr:rowOff>
    </xdr:to>
    <xdr:sp macro="" textlink="">
      <xdr:nvSpPr>
        <xdr:cNvPr id="128702" name="Line 3"/>
        <xdr:cNvSpPr>
          <a:spLocks noChangeShapeType="1"/>
        </xdr:cNvSpPr>
      </xdr:nvSpPr>
      <xdr:spPr bwMode="auto">
        <a:xfrm flipV="1">
          <a:off x="7077075" y="0"/>
          <a:ext cx="2638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0</xdr:colOff>
      <xdr:row>13</xdr:row>
      <xdr:rowOff>0</xdr:rowOff>
    </xdr:to>
    <xdr:sp macro="" textlink="">
      <xdr:nvSpPr>
        <xdr:cNvPr id="128703" name="Line 4"/>
        <xdr:cNvSpPr>
          <a:spLocks noChangeShapeType="1"/>
        </xdr:cNvSpPr>
      </xdr:nvSpPr>
      <xdr:spPr bwMode="auto">
        <a:xfrm>
          <a:off x="1266825" y="2914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0</xdr:colOff>
      <xdr:row>13</xdr:row>
      <xdr:rowOff>0</xdr:rowOff>
    </xdr:to>
    <xdr:sp macro="" textlink="">
      <xdr:nvSpPr>
        <xdr:cNvPr id="128704" name="Line 5"/>
        <xdr:cNvSpPr>
          <a:spLocks noChangeShapeType="1"/>
        </xdr:cNvSpPr>
      </xdr:nvSpPr>
      <xdr:spPr bwMode="auto">
        <a:xfrm>
          <a:off x="1266825" y="2914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0</xdr:colOff>
      <xdr:row>13</xdr:row>
      <xdr:rowOff>0</xdr:rowOff>
    </xdr:to>
    <xdr:sp macro="" textlink="">
      <xdr:nvSpPr>
        <xdr:cNvPr id="128705" name="Line 6"/>
        <xdr:cNvSpPr>
          <a:spLocks noChangeShapeType="1"/>
        </xdr:cNvSpPr>
      </xdr:nvSpPr>
      <xdr:spPr bwMode="auto">
        <a:xfrm>
          <a:off x="1266825" y="2914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</xdr:row>
      <xdr:rowOff>0</xdr:rowOff>
    </xdr:from>
    <xdr:to>
      <xdr:col>2</xdr:col>
      <xdr:colOff>0</xdr:colOff>
      <xdr:row>4</xdr:row>
      <xdr:rowOff>0</xdr:rowOff>
    </xdr:to>
    <xdr:sp macro="" textlink="">
      <xdr:nvSpPr>
        <xdr:cNvPr id="128706" name="Line 7"/>
        <xdr:cNvSpPr>
          <a:spLocks noChangeShapeType="1"/>
        </xdr:cNvSpPr>
      </xdr:nvSpPr>
      <xdr:spPr bwMode="auto">
        <a:xfrm>
          <a:off x="1266825" y="1000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0</xdr:colOff>
      <xdr:row>13</xdr:row>
      <xdr:rowOff>0</xdr:rowOff>
    </xdr:to>
    <xdr:sp macro="" textlink="">
      <xdr:nvSpPr>
        <xdr:cNvPr id="128707" name="Line 8"/>
        <xdr:cNvSpPr>
          <a:spLocks noChangeShapeType="1"/>
        </xdr:cNvSpPr>
      </xdr:nvSpPr>
      <xdr:spPr bwMode="auto">
        <a:xfrm>
          <a:off x="1266825" y="2914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0</xdr:colOff>
      <xdr:row>13</xdr:row>
      <xdr:rowOff>0</xdr:rowOff>
    </xdr:to>
    <xdr:sp macro="" textlink="">
      <xdr:nvSpPr>
        <xdr:cNvPr id="128708" name="Line 9"/>
        <xdr:cNvSpPr>
          <a:spLocks noChangeShapeType="1"/>
        </xdr:cNvSpPr>
      </xdr:nvSpPr>
      <xdr:spPr bwMode="auto">
        <a:xfrm>
          <a:off x="1266825" y="2914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 macro="" textlink="">
      <xdr:nvSpPr>
        <xdr:cNvPr id="128709" name="Line 10"/>
        <xdr:cNvSpPr>
          <a:spLocks noChangeShapeType="1"/>
        </xdr:cNvSpPr>
      </xdr:nvSpPr>
      <xdr:spPr bwMode="auto">
        <a:xfrm>
          <a:off x="1266825" y="1876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8710" name="Line 12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8711" name="Line 13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8712" name="Line 14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8713" name="Line 15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0</xdr:colOff>
      <xdr:row>13</xdr:row>
      <xdr:rowOff>0</xdr:rowOff>
    </xdr:to>
    <xdr:sp macro="" textlink="">
      <xdr:nvSpPr>
        <xdr:cNvPr id="128714" name="Line 16"/>
        <xdr:cNvSpPr>
          <a:spLocks noChangeShapeType="1"/>
        </xdr:cNvSpPr>
      </xdr:nvSpPr>
      <xdr:spPr bwMode="auto">
        <a:xfrm>
          <a:off x="1266825" y="2914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0</xdr:colOff>
      <xdr:row>13</xdr:row>
      <xdr:rowOff>0</xdr:rowOff>
    </xdr:to>
    <xdr:sp macro="" textlink="">
      <xdr:nvSpPr>
        <xdr:cNvPr id="128715" name="Line 17"/>
        <xdr:cNvSpPr>
          <a:spLocks noChangeShapeType="1"/>
        </xdr:cNvSpPr>
      </xdr:nvSpPr>
      <xdr:spPr bwMode="auto">
        <a:xfrm>
          <a:off x="1266825" y="2914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8716" name="Line 18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9755" name="Line 1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9756" name="Line 2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11</xdr:col>
      <xdr:colOff>152400</xdr:colOff>
      <xdr:row>0</xdr:row>
      <xdr:rowOff>0</xdr:rowOff>
    </xdr:to>
    <xdr:sp macro="" textlink="">
      <xdr:nvSpPr>
        <xdr:cNvPr id="129757" name="Line 3"/>
        <xdr:cNvSpPr>
          <a:spLocks noChangeShapeType="1"/>
        </xdr:cNvSpPr>
      </xdr:nvSpPr>
      <xdr:spPr bwMode="auto">
        <a:xfrm flipV="1">
          <a:off x="6886575" y="0"/>
          <a:ext cx="2638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124</xdr:row>
      <xdr:rowOff>0</xdr:rowOff>
    </xdr:from>
    <xdr:to>
      <xdr:col>2</xdr:col>
      <xdr:colOff>0</xdr:colOff>
      <xdr:row>124</xdr:row>
      <xdr:rowOff>0</xdr:rowOff>
    </xdr:to>
    <xdr:sp macro="" textlink="">
      <xdr:nvSpPr>
        <xdr:cNvPr id="129758" name="Line 4"/>
        <xdr:cNvSpPr>
          <a:spLocks noChangeShapeType="1"/>
        </xdr:cNvSpPr>
      </xdr:nvSpPr>
      <xdr:spPr bwMode="auto">
        <a:xfrm>
          <a:off x="1266825" y="18078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124</xdr:row>
      <xdr:rowOff>0</xdr:rowOff>
    </xdr:from>
    <xdr:to>
      <xdr:col>2</xdr:col>
      <xdr:colOff>0</xdr:colOff>
      <xdr:row>124</xdr:row>
      <xdr:rowOff>0</xdr:rowOff>
    </xdr:to>
    <xdr:sp macro="" textlink="">
      <xdr:nvSpPr>
        <xdr:cNvPr id="129759" name="Line 5"/>
        <xdr:cNvSpPr>
          <a:spLocks noChangeShapeType="1"/>
        </xdr:cNvSpPr>
      </xdr:nvSpPr>
      <xdr:spPr bwMode="auto">
        <a:xfrm>
          <a:off x="1266825" y="18078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123</xdr:row>
      <xdr:rowOff>0</xdr:rowOff>
    </xdr:from>
    <xdr:to>
      <xdr:col>2</xdr:col>
      <xdr:colOff>0</xdr:colOff>
      <xdr:row>123</xdr:row>
      <xdr:rowOff>0</xdr:rowOff>
    </xdr:to>
    <xdr:sp macro="" textlink="">
      <xdr:nvSpPr>
        <xdr:cNvPr id="129760" name="Line 6"/>
        <xdr:cNvSpPr>
          <a:spLocks noChangeShapeType="1"/>
        </xdr:cNvSpPr>
      </xdr:nvSpPr>
      <xdr:spPr bwMode="auto">
        <a:xfrm>
          <a:off x="1266825" y="17868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</xdr:row>
      <xdr:rowOff>0</xdr:rowOff>
    </xdr:from>
    <xdr:to>
      <xdr:col>2</xdr:col>
      <xdr:colOff>0</xdr:colOff>
      <xdr:row>4</xdr:row>
      <xdr:rowOff>0</xdr:rowOff>
    </xdr:to>
    <xdr:sp macro="" textlink="">
      <xdr:nvSpPr>
        <xdr:cNvPr id="129761" name="Line 7"/>
        <xdr:cNvSpPr>
          <a:spLocks noChangeShapeType="1"/>
        </xdr:cNvSpPr>
      </xdr:nvSpPr>
      <xdr:spPr bwMode="auto">
        <a:xfrm>
          <a:off x="1266825" y="1000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123</xdr:row>
      <xdr:rowOff>0</xdr:rowOff>
    </xdr:from>
    <xdr:to>
      <xdr:col>2</xdr:col>
      <xdr:colOff>0</xdr:colOff>
      <xdr:row>123</xdr:row>
      <xdr:rowOff>0</xdr:rowOff>
    </xdr:to>
    <xdr:sp macro="" textlink="">
      <xdr:nvSpPr>
        <xdr:cNvPr id="129762" name="Line 8"/>
        <xdr:cNvSpPr>
          <a:spLocks noChangeShapeType="1"/>
        </xdr:cNvSpPr>
      </xdr:nvSpPr>
      <xdr:spPr bwMode="auto">
        <a:xfrm>
          <a:off x="1266825" y="17868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123</xdr:row>
      <xdr:rowOff>0</xdr:rowOff>
    </xdr:from>
    <xdr:to>
      <xdr:col>2</xdr:col>
      <xdr:colOff>0</xdr:colOff>
      <xdr:row>123</xdr:row>
      <xdr:rowOff>0</xdr:rowOff>
    </xdr:to>
    <xdr:sp macro="" textlink="">
      <xdr:nvSpPr>
        <xdr:cNvPr id="129763" name="Line 9"/>
        <xdr:cNvSpPr>
          <a:spLocks noChangeShapeType="1"/>
        </xdr:cNvSpPr>
      </xdr:nvSpPr>
      <xdr:spPr bwMode="auto">
        <a:xfrm>
          <a:off x="1266825" y="17868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42</xdr:row>
      <xdr:rowOff>0</xdr:rowOff>
    </xdr:from>
    <xdr:to>
      <xdr:col>2</xdr:col>
      <xdr:colOff>0</xdr:colOff>
      <xdr:row>42</xdr:row>
      <xdr:rowOff>0</xdr:rowOff>
    </xdr:to>
    <xdr:sp macro="" textlink="">
      <xdr:nvSpPr>
        <xdr:cNvPr id="129764" name="Line 10"/>
        <xdr:cNvSpPr>
          <a:spLocks noChangeShapeType="1"/>
        </xdr:cNvSpPr>
      </xdr:nvSpPr>
      <xdr:spPr bwMode="auto">
        <a:xfrm>
          <a:off x="1266825" y="6257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129765" name="Line 11"/>
        <xdr:cNvSpPr>
          <a:spLocks noChangeShapeType="1"/>
        </xdr:cNvSpPr>
      </xdr:nvSpPr>
      <xdr:spPr bwMode="auto">
        <a:xfrm>
          <a:off x="1266825" y="1219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9766" name="Line 12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9767" name="Line 13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9768" name="Line 14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9769" name="Line 15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124</xdr:row>
      <xdr:rowOff>0</xdr:rowOff>
    </xdr:from>
    <xdr:to>
      <xdr:col>2</xdr:col>
      <xdr:colOff>0</xdr:colOff>
      <xdr:row>124</xdr:row>
      <xdr:rowOff>0</xdr:rowOff>
    </xdr:to>
    <xdr:sp macro="" textlink="">
      <xdr:nvSpPr>
        <xdr:cNvPr id="129770" name="Line 16"/>
        <xdr:cNvSpPr>
          <a:spLocks noChangeShapeType="1"/>
        </xdr:cNvSpPr>
      </xdr:nvSpPr>
      <xdr:spPr bwMode="auto">
        <a:xfrm>
          <a:off x="1266825" y="18078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124</xdr:row>
      <xdr:rowOff>0</xdr:rowOff>
    </xdr:from>
    <xdr:to>
      <xdr:col>2</xdr:col>
      <xdr:colOff>0</xdr:colOff>
      <xdr:row>124</xdr:row>
      <xdr:rowOff>0</xdr:rowOff>
    </xdr:to>
    <xdr:sp macro="" textlink="">
      <xdr:nvSpPr>
        <xdr:cNvPr id="129771" name="Line 17"/>
        <xdr:cNvSpPr>
          <a:spLocks noChangeShapeType="1"/>
        </xdr:cNvSpPr>
      </xdr:nvSpPr>
      <xdr:spPr bwMode="auto">
        <a:xfrm>
          <a:off x="1266825" y="18078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9772" name="Line 18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9346" name="Line 1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9347" name="Line 2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19348" name="Line 3"/>
        <xdr:cNvSpPr>
          <a:spLocks noChangeShapeType="1"/>
        </xdr:cNvSpPr>
      </xdr:nvSpPr>
      <xdr:spPr bwMode="auto">
        <a:xfrm flipV="1">
          <a:off x="8572500" y="0"/>
          <a:ext cx="981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9349" name="Line 12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9350" name="Line 13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9351" name="Line 14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9352" name="Line 15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9353" name="Line 18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0779" name="Line 1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0780" name="Line 2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152400</xdr:colOff>
      <xdr:row>0</xdr:row>
      <xdr:rowOff>0</xdr:rowOff>
    </xdr:to>
    <xdr:sp macro="" textlink="">
      <xdr:nvSpPr>
        <xdr:cNvPr id="130781" name="Line 3"/>
        <xdr:cNvSpPr>
          <a:spLocks noChangeShapeType="1"/>
        </xdr:cNvSpPr>
      </xdr:nvSpPr>
      <xdr:spPr bwMode="auto">
        <a:xfrm flipV="1">
          <a:off x="5705475" y="0"/>
          <a:ext cx="1943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0</xdr:rowOff>
    </xdr:to>
    <xdr:sp macro="" textlink="">
      <xdr:nvSpPr>
        <xdr:cNvPr id="130782" name="Line 4"/>
        <xdr:cNvSpPr>
          <a:spLocks noChangeShapeType="1"/>
        </xdr:cNvSpPr>
      </xdr:nvSpPr>
      <xdr:spPr bwMode="auto">
        <a:xfrm>
          <a:off x="1266825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0</xdr:rowOff>
    </xdr:to>
    <xdr:sp macro="" textlink="">
      <xdr:nvSpPr>
        <xdr:cNvPr id="130783" name="Line 5"/>
        <xdr:cNvSpPr>
          <a:spLocks noChangeShapeType="1"/>
        </xdr:cNvSpPr>
      </xdr:nvSpPr>
      <xdr:spPr bwMode="auto">
        <a:xfrm>
          <a:off x="1266825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130784" name="Line 6"/>
        <xdr:cNvSpPr>
          <a:spLocks noChangeShapeType="1"/>
        </xdr:cNvSpPr>
      </xdr:nvSpPr>
      <xdr:spPr bwMode="auto">
        <a:xfrm>
          <a:off x="1266825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130785" name="Line 7"/>
        <xdr:cNvSpPr>
          <a:spLocks noChangeShapeType="1"/>
        </xdr:cNvSpPr>
      </xdr:nvSpPr>
      <xdr:spPr bwMode="auto">
        <a:xfrm>
          <a:off x="1266825" y="1076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130786" name="Line 8"/>
        <xdr:cNvSpPr>
          <a:spLocks noChangeShapeType="1"/>
        </xdr:cNvSpPr>
      </xdr:nvSpPr>
      <xdr:spPr bwMode="auto">
        <a:xfrm>
          <a:off x="1266825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130787" name="Line 9"/>
        <xdr:cNvSpPr>
          <a:spLocks noChangeShapeType="1"/>
        </xdr:cNvSpPr>
      </xdr:nvSpPr>
      <xdr:spPr bwMode="auto">
        <a:xfrm>
          <a:off x="1266825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130788" name="Line 10"/>
        <xdr:cNvSpPr>
          <a:spLocks noChangeShapeType="1"/>
        </xdr:cNvSpPr>
      </xdr:nvSpPr>
      <xdr:spPr bwMode="auto">
        <a:xfrm>
          <a:off x="1266825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0</xdr:colOff>
      <xdr:row>6</xdr:row>
      <xdr:rowOff>0</xdr:rowOff>
    </xdr:to>
    <xdr:sp macro="" textlink="">
      <xdr:nvSpPr>
        <xdr:cNvPr id="130789" name="Line 11"/>
        <xdr:cNvSpPr>
          <a:spLocks noChangeShapeType="1"/>
        </xdr:cNvSpPr>
      </xdr:nvSpPr>
      <xdr:spPr bwMode="auto">
        <a:xfrm>
          <a:off x="1266825" y="1295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0790" name="Line 12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0791" name="Line 13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0792" name="Line 14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0793" name="Line 15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0</xdr:rowOff>
    </xdr:to>
    <xdr:sp macro="" textlink="">
      <xdr:nvSpPr>
        <xdr:cNvPr id="130794" name="Line 16"/>
        <xdr:cNvSpPr>
          <a:spLocks noChangeShapeType="1"/>
        </xdr:cNvSpPr>
      </xdr:nvSpPr>
      <xdr:spPr bwMode="auto">
        <a:xfrm>
          <a:off x="1266825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0</xdr:rowOff>
    </xdr:to>
    <xdr:sp macro="" textlink="">
      <xdr:nvSpPr>
        <xdr:cNvPr id="130795" name="Line 17"/>
        <xdr:cNvSpPr>
          <a:spLocks noChangeShapeType="1"/>
        </xdr:cNvSpPr>
      </xdr:nvSpPr>
      <xdr:spPr bwMode="auto">
        <a:xfrm>
          <a:off x="1266825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0796" name="Line 18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1803" name="Line 1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1804" name="Line 2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1805" name="Line 3"/>
        <xdr:cNvSpPr>
          <a:spLocks noChangeShapeType="1"/>
        </xdr:cNvSpPr>
      </xdr:nvSpPr>
      <xdr:spPr bwMode="auto">
        <a:xfrm flipV="1">
          <a:off x="8172450" y="0"/>
          <a:ext cx="828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10</xdr:row>
      <xdr:rowOff>419100</xdr:rowOff>
    </xdr:from>
    <xdr:to>
      <xdr:col>2</xdr:col>
      <xdr:colOff>0</xdr:colOff>
      <xdr:row>10</xdr:row>
      <xdr:rowOff>419100</xdr:rowOff>
    </xdr:to>
    <xdr:sp macro="" textlink="">
      <xdr:nvSpPr>
        <xdr:cNvPr id="131806" name="Line 4"/>
        <xdr:cNvSpPr>
          <a:spLocks noChangeShapeType="1"/>
        </xdr:cNvSpPr>
      </xdr:nvSpPr>
      <xdr:spPr bwMode="auto">
        <a:xfrm>
          <a:off x="1266825" y="2581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10</xdr:row>
      <xdr:rowOff>409575</xdr:rowOff>
    </xdr:from>
    <xdr:to>
      <xdr:col>2</xdr:col>
      <xdr:colOff>0</xdr:colOff>
      <xdr:row>10</xdr:row>
      <xdr:rowOff>409575</xdr:rowOff>
    </xdr:to>
    <xdr:sp macro="" textlink="">
      <xdr:nvSpPr>
        <xdr:cNvPr id="131807" name="Line 5"/>
        <xdr:cNvSpPr>
          <a:spLocks noChangeShapeType="1"/>
        </xdr:cNvSpPr>
      </xdr:nvSpPr>
      <xdr:spPr bwMode="auto">
        <a:xfrm>
          <a:off x="1266825" y="2571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1808" name="Line 6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1809" name="Line 7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1810" name="Line 8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1811" name="Line 9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1812" name="Line 10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1813" name="Line 11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1814" name="Line 12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1815" name="Line 13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1816" name="Line 14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1817" name="Line 15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131818" name="Line 16"/>
        <xdr:cNvSpPr>
          <a:spLocks noChangeShapeType="1"/>
        </xdr:cNvSpPr>
      </xdr:nvSpPr>
      <xdr:spPr bwMode="auto">
        <a:xfrm>
          <a:off x="1266825" y="1076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131819" name="Line 17"/>
        <xdr:cNvSpPr>
          <a:spLocks noChangeShapeType="1"/>
        </xdr:cNvSpPr>
      </xdr:nvSpPr>
      <xdr:spPr bwMode="auto">
        <a:xfrm>
          <a:off x="1266825" y="1076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1820" name="Line 18"/>
        <xdr:cNvSpPr>
          <a:spLocks noChangeShapeType="1"/>
        </xdr:cNvSpPr>
      </xdr:nvSpPr>
      <xdr:spPr bwMode="auto">
        <a:xfrm>
          <a:off x="1266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31"/>
  <sheetViews>
    <sheetView showGridLines="0" tabSelected="1" zoomScale="80" workbookViewId="0">
      <pane xSplit="2" ySplit="20" topLeftCell="AM21" activePane="bottomRight" state="frozen"/>
      <selection pane="topRight" activeCell="C1" sqref="C1"/>
      <selection pane="bottomLeft" activeCell="A21" sqref="A21"/>
      <selection pane="bottomRight" activeCell="A3" sqref="A3"/>
    </sheetView>
  </sheetViews>
  <sheetFormatPr defaultColWidth="9" defaultRowHeight="15.6"/>
  <cols>
    <col min="1" max="1" width="34" style="595" bestFit="1" customWidth="1"/>
    <col min="2" max="2" width="50.5" style="595" customWidth="1"/>
    <col min="3" max="3" width="21.5" style="595" hidden="1" customWidth="1"/>
    <col min="4" max="4" width="25.5" style="596" hidden="1" customWidth="1"/>
    <col min="5" max="5" width="21.09765625" style="596" hidden="1" customWidth="1"/>
    <col min="6" max="6" width="16.8984375" style="596" hidden="1" customWidth="1"/>
    <col min="7" max="7" width="15.19921875" style="596" hidden="1" customWidth="1"/>
    <col min="8" max="9" width="21.09765625" style="596" hidden="1" customWidth="1"/>
    <col min="10" max="10" width="21.09765625" style="597" hidden="1" customWidth="1"/>
    <col min="11" max="11" width="29.8984375" style="598" hidden="1" customWidth="1"/>
    <col min="12" max="12" width="33.09765625" style="598" hidden="1" customWidth="1"/>
    <col min="13" max="13" width="37.59765625" style="598" hidden="1" customWidth="1"/>
    <col min="14" max="14" width="37.59765625" style="599" hidden="1" customWidth="1"/>
    <col min="15" max="26" width="37.59765625" style="598" hidden="1" customWidth="1"/>
    <col min="27" max="28" width="37.59765625" style="600" hidden="1" customWidth="1"/>
    <col min="29" max="29" width="37.59765625" style="601" hidden="1" customWidth="1"/>
    <col min="30" max="30" width="37.59765625" style="874" hidden="1" customWidth="1"/>
    <col min="31" max="31" width="37.59765625" style="890" hidden="1" customWidth="1"/>
    <col min="32" max="32" width="37.59765625" style="994" hidden="1" customWidth="1"/>
    <col min="33" max="34" width="37.59765625" style="1079" hidden="1" customWidth="1"/>
    <col min="35" max="35" width="37.59765625" style="601" hidden="1" customWidth="1"/>
    <col min="36" max="36" width="37.59765625" style="1260" hidden="1" customWidth="1"/>
    <col min="37" max="37" width="25.8984375" style="601" hidden="1" customWidth="1"/>
    <col min="38" max="38" width="37.59765625" style="601" hidden="1" customWidth="1"/>
    <col min="39" max="39" width="37.59765625" style="601" customWidth="1"/>
    <col min="40" max="40" width="37.59765625" style="1332" customWidth="1"/>
    <col min="41" max="41" width="11.3984375" style="595" bestFit="1" customWidth="1"/>
    <col min="42" max="42" width="29.8984375" style="602" bestFit="1" customWidth="1"/>
    <col min="43" max="43" width="29.69921875" style="603" customWidth="1"/>
    <col min="44" max="44" width="60" style="602" bestFit="1" customWidth="1"/>
    <col min="45" max="45" width="64.09765625" style="604" customWidth="1"/>
    <col min="46" max="16384" width="9" style="595"/>
  </cols>
  <sheetData>
    <row r="1" spans="1:45" ht="15" customHeight="1"/>
    <row r="2" spans="1:45" s="606" customFormat="1" ht="23.25" customHeight="1">
      <c r="A2" s="605" t="s">
        <v>2674</v>
      </c>
      <c r="D2" s="607"/>
      <c r="E2" s="607"/>
      <c r="F2" s="607"/>
      <c r="G2" s="607"/>
      <c r="H2" s="607"/>
      <c r="I2" s="607"/>
      <c r="J2" s="608"/>
      <c r="K2" s="609"/>
      <c r="L2" s="609"/>
      <c r="M2" s="609"/>
      <c r="N2" s="610"/>
      <c r="O2" s="609"/>
      <c r="P2" s="609"/>
      <c r="Q2" s="609"/>
      <c r="R2" s="609"/>
      <c r="S2" s="609"/>
      <c r="T2" s="609"/>
      <c r="U2" s="609"/>
      <c r="V2" s="609"/>
      <c r="W2" s="609"/>
      <c r="X2" s="609"/>
      <c r="Y2" s="609"/>
      <c r="Z2" s="609"/>
      <c r="AA2" s="611"/>
      <c r="AB2" s="611"/>
      <c r="AC2" s="612"/>
      <c r="AD2" s="613"/>
      <c r="AE2" s="612"/>
      <c r="AF2" s="895"/>
      <c r="AG2" s="612"/>
      <c r="AH2" s="612"/>
      <c r="AI2" s="612"/>
      <c r="AJ2" s="1261"/>
      <c r="AK2" s="612"/>
      <c r="AL2" s="612"/>
      <c r="AM2" s="612"/>
      <c r="AN2" s="1333"/>
      <c r="AP2" s="614"/>
      <c r="AQ2" s="615"/>
      <c r="AR2" s="615"/>
      <c r="AS2" s="615"/>
    </row>
    <row r="3" spans="1:45" s="606" customFormat="1" ht="23.25" customHeight="1">
      <c r="A3" s="616" t="s">
        <v>2663</v>
      </c>
      <c r="D3" s="607"/>
      <c r="E3" s="607"/>
      <c r="F3" s="607"/>
      <c r="G3" s="607"/>
      <c r="H3" s="607"/>
      <c r="I3" s="607"/>
      <c r="J3" s="608"/>
      <c r="K3" s="617"/>
      <c r="L3" s="609"/>
      <c r="M3" s="609"/>
      <c r="N3" s="610"/>
      <c r="O3" s="609"/>
      <c r="P3" s="609"/>
      <c r="Q3" s="609"/>
      <c r="R3" s="609"/>
      <c r="S3" s="609"/>
      <c r="T3" s="609"/>
      <c r="U3" s="609"/>
      <c r="V3" s="609"/>
      <c r="W3" s="609"/>
      <c r="X3" s="609"/>
      <c r="Y3" s="609"/>
      <c r="Z3" s="609"/>
      <c r="AA3" s="611"/>
      <c r="AB3" s="611"/>
      <c r="AC3" s="612"/>
      <c r="AD3" s="613"/>
      <c r="AE3" s="612"/>
      <c r="AF3" s="895"/>
      <c r="AG3" s="612"/>
      <c r="AH3" s="612"/>
      <c r="AI3" s="612"/>
      <c r="AJ3" s="1261"/>
      <c r="AK3" s="612"/>
      <c r="AL3" s="612"/>
      <c r="AM3" s="612"/>
      <c r="AN3" s="1333"/>
      <c r="AP3" s="614"/>
      <c r="AQ3" s="615"/>
      <c r="AR3" s="615"/>
      <c r="AS3" s="615"/>
    </row>
    <row r="4" spans="1:45" s="606" customFormat="1" ht="23.25" customHeight="1">
      <c r="A4" s="618"/>
      <c r="C4" s="619">
        <v>40057</v>
      </c>
      <c r="D4" s="620"/>
      <c r="E4" s="607">
        <v>1</v>
      </c>
      <c r="F4" s="607">
        <v>2</v>
      </c>
      <c r="G4" s="607"/>
      <c r="H4" s="607">
        <v>3</v>
      </c>
      <c r="I4" s="607"/>
      <c r="J4" s="621"/>
      <c r="K4" s="622" t="s">
        <v>1471</v>
      </c>
      <c r="L4" s="617"/>
      <c r="M4" s="617"/>
      <c r="N4" s="623" t="s">
        <v>1472</v>
      </c>
      <c r="O4" s="617" t="s">
        <v>1473</v>
      </c>
      <c r="P4" s="617" t="s">
        <v>1474</v>
      </c>
      <c r="Q4" s="617" t="s">
        <v>1475</v>
      </c>
      <c r="R4" s="617" t="s">
        <v>1476</v>
      </c>
      <c r="S4" s="617" t="s">
        <v>1477</v>
      </c>
      <c r="T4" s="617" t="s">
        <v>1478</v>
      </c>
      <c r="U4" s="617" t="s">
        <v>1479</v>
      </c>
      <c r="V4" s="617" t="s">
        <v>1480</v>
      </c>
      <c r="W4" s="617" t="s">
        <v>1481</v>
      </c>
      <c r="X4" s="617" t="s">
        <v>1482</v>
      </c>
      <c r="Y4" s="617" t="s">
        <v>1483</v>
      </c>
      <c r="Z4" s="617" t="s">
        <v>1484</v>
      </c>
      <c r="AA4" s="624" t="s">
        <v>1485</v>
      </c>
      <c r="AB4" s="624" t="s">
        <v>1486</v>
      </c>
      <c r="AC4" s="625" t="s">
        <v>1487</v>
      </c>
      <c r="AD4" s="626" t="s">
        <v>1488</v>
      </c>
      <c r="AE4" s="625" t="s">
        <v>1873</v>
      </c>
      <c r="AF4" s="896" t="s">
        <v>1943</v>
      </c>
      <c r="AG4" s="625" t="s">
        <v>2313</v>
      </c>
      <c r="AH4" s="625" t="s">
        <v>2318</v>
      </c>
      <c r="AI4" s="625" t="s">
        <v>2417</v>
      </c>
      <c r="AJ4" s="1262" t="s">
        <v>2539</v>
      </c>
      <c r="AK4" s="1302">
        <v>42601</v>
      </c>
      <c r="AL4" s="625" t="s">
        <v>2635</v>
      </c>
      <c r="AM4" s="625" t="s">
        <v>2645</v>
      </c>
      <c r="AN4" s="1334" t="s">
        <v>2662</v>
      </c>
      <c r="AP4" s="614"/>
      <c r="AQ4" s="615"/>
      <c r="AR4" s="615"/>
      <c r="AS4" s="614"/>
    </row>
    <row r="5" spans="1:45" s="636" customFormat="1" ht="28.5" customHeight="1">
      <c r="A5" s="627" t="s">
        <v>1210</v>
      </c>
      <c r="B5" s="627" t="s">
        <v>1489</v>
      </c>
      <c r="C5" s="627" t="s">
        <v>1490</v>
      </c>
      <c r="D5" s="628" t="s">
        <v>1491</v>
      </c>
      <c r="E5" s="628" t="s">
        <v>1492</v>
      </c>
      <c r="F5" s="628" t="s">
        <v>1492</v>
      </c>
      <c r="G5" s="628" t="s">
        <v>1493</v>
      </c>
      <c r="H5" s="628" t="s">
        <v>1492</v>
      </c>
      <c r="I5" s="628" t="s">
        <v>1492</v>
      </c>
      <c r="J5" s="629" t="s">
        <v>1494</v>
      </c>
      <c r="K5" s="630" t="s">
        <v>1495</v>
      </c>
      <c r="L5" s="630" t="s">
        <v>1496</v>
      </c>
      <c r="M5" s="630" t="s">
        <v>1497</v>
      </c>
      <c r="N5" s="631" t="s">
        <v>1498</v>
      </c>
      <c r="O5" s="630" t="s">
        <v>1499</v>
      </c>
      <c r="P5" s="630" t="s">
        <v>1500</v>
      </c>
      <c r="Q5" s="630" t="s">
        <v>1501</v>
      </c>
      <c r="R5" s="630" t="s">
        <v>1501</v>
      </c>
      <c r="S5" s="630" t="s">
        <v>1501</v>
      </c>
      <c r="T5" s="630" t="s">
        <v>1501</v>
      </c>
      <c r="U5" s="630" t="s">
        <v>1501</v>
      </c>
      <c r="V5" s="630" t="s">
        <v>1501</v>
      </c>
      <c r="W5" s="630" t="s">
        <v>293</v>
      </c>
      <c r="X5" s="630" t="s">
        <v>1040</v>
      </c>
      <c r="Y5" s="630" t="s">
        <v>1040</v>
      </c>
      <c r="Z5" s="630" t="s">
        <v>1040</v>
      </c>
      <c r="AA5" s="632" t="s">
        <v>1040</v>
      </c>
      <c r="AB5" s="632" t="s">
        <v>1040</v>
      </c>
      <c r="AC5" s="633" t="s">
        <v>1040</v>
      </c>
      <c r="AD5" s="634" t="s">
        <v>1040</v>
      </c>
      <c r="AE5" s="633" t="s">
        <v>1040</v>
      </c>
      <c r="AF5" s="897" t="s">
        <v>1040</v>
      </c>
      <c r="AG5" s="633" t="s">
        <v>1040</v>
      </c>
      <c r="AH5" s="633" t="s">
        <v>2319</v>
      </c>
      <c r="AI5" s="633" t="s">
        <v>2418</v>
      </c>
      <c r="AJ5" s="1263" t="s">
        <v>763</v>
      </c>
      <c r="AK5" s="633"/>
      <c r="AL5" s="633"/>
      <c r="AM5" s="633"/>
      <c r="AN5" s="1335"/>
      <c r="AO5" s="1361" t="s">
        <v>1502</v>
      </c>
      <c r="AP5" s="635" t="s">
        <v>1503</v>
      </c>
      <c r="AQ5" s="635" t="s">
        <v>1504</v>
      </c>
      <c r="AR5" s="635" t="s">
        <v>1505</v>
      </c>
      <c r="AS5" s="635" t="s">
        <v>1506</v>
      </c>
    </row>
    <row r="6" spans="1:45" s="648" customFormat="1" ht="21.6" hidden="1" customHeight="1">
      <c r="A6" s="637" t="s">
        <v>1507</v>
      </c>
      <c r="B6" s="637" t="s">
        <v>1508</v>
      </c>
      <c r="C6" s="637" t="s">
        <v>1509</v>
      </c>
      <c r="D6" s="637" t="s">
        <v>1509</v>
      </c>
      <c r="E6" s="637" t="s">
        <v>1509</v>
      </c>
      <c r="F6" s="637" t="s">
        <v>1509</v>
      </c>
      <c r="G6" s="637" t="s">
        <v>1509</v>
      </c>
      <c r="H6" s="637" t="s">
        <v>1509</v>
      </c>
      <c r="I6" s="637" t="s">
        <v>1509</v>
      </c>
      <c r="J6" s="637" t="s">
        <v>1509</v>
      </c>
      <c r="K6" s="638" t="s">
        <v>1509</v>
      </c>
      <c r="L6" s="638" t="s">
        <v>1509</v>
      </c>
      <c r="M6" s="638" t="s">
        <v>1509</v>
      </c>
      <c r="N6" s="637" t="s">
        <v>1509</v>
      </c>
      <c r="O6" s="638" t="s">
        <v>1509</v>
      </c>
      <c r="P6" s="638" t="s">
        <v>1509</v>
      </c>
      <c r="Q6" s="638" t="s">
        <v>1509</v>
      </c>
      <c r="R6" s="638" t="s">
        <v>1509</v>
      </c>
      <c r="S6" s="638" t="s">
        <v>1509</v>
      </c>
      <c r="T6" s="638" t="s">
        <v>1509</v>
      </c>
      <c r="U6" s="638" t="s">
        <v>1509</v>
      </c>
      <c r="V6" s="638" t="s">
        <v>1509</v>
      </c>
      <c r="W6" s="638" t="s">
        <v>1509</v>
      </c>
      <c r="X6" s="639" t="s">
        <v>1509</v>
      </c>
      <c r="Y6" s="639" t="s">
        <v>1509</v>
      </c>
      <c r="Z6" s="639" t="s">
        <v>1509</v>
      </c>
      <c r="AA6" s="640" t="s">
        <v>1509</v>
      </c>
      <c r="AB6" s="640" t="s">
        <v>1509</v>
      </c>
      <c r="AC6" s="641" t="s">
        <v>1509</v>
      </c>
      <c r="AD6" s="642" t="s">
        <v>1509</v>
      </c>
      <c r="AE6" s="641" t="s">
        <v>1509</v>
      </c>
      <c r="AF6" s="898" t="s">
        <v>1509</v>
      </c>
      <c r="AG6" s="641" t="s">
        <v>1509</v>
      </c>
      <c r="AH6" s="641" t="s">
        <v>2320</v>
      </c>
      <c r="AI6" s="641" t="s">
        <v>2419</v>
      </c>
      <c r="AJ6" s="1264" t="s">
        <v>2546</v>
      </c>
      <c r="AK6" s="641"/>
      <c r="AL6" s="641"/>
      <c r="AM6" s="641"/>
      <c r="AN6" s="1336"/>
      <c r="AO6" s="662" t="s">
        <v>1510</v>
      </c>
      <c r="AP6" s="644"/>
      <c r="AQ6" s="645" t="s">
        <v>1511</v>
      </c>
      <c r="AR6" s="646" t="s">
        <v>1512</v>
      </c>
      <c r="AS6" s="647" t="s">
        <v>1513</v>
      </c>
    </row>
    <row r="7" spans="1:45" s="648" customFormat="1" ht="21.6" hidden="1" customHeight="1">
      <c r="A7" s="649"/>
      <c r="B7" s="649"/>
      <c r="C7" s="649"/>
      <c r="D7" s="649"/>
      <c r="E7" s="649"/>
      <c r="F7" s="649"/>
      <c r="G7" s="649"/>
      <c r="H7" s="649"/>
      <c r="I7" s="649"/>
      <c r="J7" s="649"/>
      <c r="K7" s="650"/>
      <c r="L7" s="650"/>
      <c r="M7" s="650"/>
      <c r="N7" s="649"/>
      <c r="O7" s="650"/>
      <c r="P7" s="650"/>
      <c r="Q7" s="650"/>
      <c r="R7" s="650"/>
      <c r="S7" s="650"/>
      <c r="T7" s="650"/>
      <c r="U7" s="650"/>
      <c r="V7" s="650"/>
      <c r="W7" s="650"/>
      <c r="X7" s="651"/>
      <c r="Y7" s="651"/>
      <c r="Z7" s="651"/>
      <c r="AA7" s="652"/>
      <c r="AB7" s="652"/>
      <c r="AC7" s="653"/>
      <c r="AD7" s="654"/>
      <c r="AE7" s="653"/>
      <c r="AF7" s="899"/>
      <c r="AG7" s="653"/>
      <c r="AH7" s="653"/>
      <c r="AI7" s="653"/>
      <c r="AJ7" s="1265"/>
      <c r="AK7" s="653"/>
      <c r="AL7" s="653"/>
      <c r="AM7" s="653"/>
      <c r="AN7" s="1337"/>
      <c r="AO7" s="680"/>
      <c r="AP7" s="656"/>
      <c r="AQ7" s="656"/>
      <c r="AR7" s="657"/>
      <c r="AS7" s="658"/>
    </row>
    <row r="8" spans="1:45" s="648" customFormat="1" ht="21.6" hidden="1" customHeight="1">
      <c r="A8" s="637" t="s">
        <v>1514</v>
      </c>
      <c r="B8" s="637" t="s">
        <v>1515</v>
      </c>
      <c r="C8" s="637" t="s">
        <v>1516</v>
      </c>
      <c r="D8" s="637" t="s">
        <v>1517</v>
      </c>
      <c r="E8" s="637" t="s">
        <v>1517</v>
      </c>
      <c r="F8" s="637" t="s">
        <v>1517</v>
      </c>
      <c r="G8" s="637" t="s">
        <v>1517</v>
      </c>
      <c r="H8" s="637" t="s">
        <v>1517</v>
      </c>
      <c r="I8" s="637" t="s">
        <v>1517</v>
      </c>
      <c r="J8" s="637" t="s">
        <v>1517</v>
      </c>
      <c r="K8" s="638" t="s">
        <v>1517</v>
      </c>
      <c r="L8" s="638" t="s">
        <v>1517</v>
      </c>
      <c r="M8" s="638" t="s">
        <v>1517</v>
      </c>
      <c r="N8" s="637" t="s">
        <v>1517</v>
      </c>
      <c r="O8" s="638" t="s">
        <v>1517</v>
      </c>
      <c r="P8" s="638" t="s">
        <v>1517</v>
      </c>
      <c r="Q8" s="638" t="s">
        <v>1517</v>
      </c>
      <c r="R8" s="638" t="s">
        <v>1517</v>
      </c>
      <c r="S8" s="638" t="s">
        <v>1517</v>
      </c>
      <c r="T8" s="638" t="s">
        <v>1517</v>
      </c>
      <c r="U8" s="638" t="s">
        <v>1517</v>
      </c>
      <c r="V8" s="638" t="s">
        <v>1517</v>
      </c>
      <c r="W8" s="638" t="s">
        <v>1517</v>
      </c>
      <c r="X8" s="639" t="s">
        <v>1517</v>
      </c>
      <c r="Y8" s="639" t="s">
        <v>1517</v>
      </c>
      <c r="Z8" s="639" t="s">
        <v>1517</v>
      </c>
      <c r="AA8" s="640" t="s">
        <v>1517</v>
      </c>
      <c r="AB8" s="640" t="s">
        <v>1517</v>
      </c>
      <c r="AC8" s="641" t="s">
        <v>1517</v>
      </c>
      <c r="AD8" s="642" t="s">
        <v>1517</v>
      </c>
      <c r="AE8" s="641" t="s">
        <v>1517</v>
      </c>
      <c r="AF8" s="898" t="s">
        <v>1517</v>
      </c>
      <c r="AG8" s="641" t="s">
        <v>1517</v>
      </c>
      <c r="AH8" s="641" t="s">
        <v>2321</v>
      </c>
      <c r="AI8" s="641" t="s">
        <v>2420</v>
      </c>
      <c r="AJ8" s="1264" t="s">
        <v>2547</v>
      </c>
      <c r="AK8" s="641"/>
      <c r="AL8" s="641"/>
      <c r="AM8" s="641"/>
      <c r="AN8" s="1336"/>
      <c r="AO8" s="662" t="s">
        <v>1510</v>
      </c>
      <c r="AP8" s="644" t="s">
        <v>1518</v>
      </c>
      <c r="AQ8" s="644" t="s">
        <v>1519</v>
      </c>
      <c r="AR8" s="646" t="s">
        <v>1520</v>
      </c>
      <c r="AS8" s="647" t="s">
        <v>1513</v>
      </c>
    </row>
    <row r="9" spans="1:45" s="648" customFormat="1" ht="21" hidden="1" customHeight="1">
      <c r="A9" s="649"/>
      <c r="B9" s="649"/>
      <c r="C9" s="649"/>
      <c r="D9" s="649"/>
      <c r="E9" s="649"/>
      <c r="F9" s="649"/>
      <c r="G9" s="649"/>
      <c r="H9" s="649"/>
      <c r="I9" s="649"/>
      <c r="J9" s="649"/>
      <c r="K9" s="650"/>
      <c r="L9" s="650"/>
      <c r="M9" s="650"/>
      <c r="N9" s="649"/>
      <c r="O9" s="650"/>
      <c r="P9" s="650"/>
      <c r="Q9" s="650"/>
      <c r="R9" s="650"/>
      <c r="S9" s="650"/>
      <c r="T9" s="650"/>
      <c r="U9" s="650"/>
      <c r="V9" s="650"/>
      <c r="W9" s="650"/>
      <c r="X9" s="651"/>
      <c r="Y9" s="651"/>
      <c r="Z9" s="651"/>
      <c r="AA9" s="652"/>
      <c r="AB9" s="652"/>
      <c r="AC9" s="653"/>
      <c r="AD9" s="654"/>
      <c r="AE9" s="653"/>
      <c r="AF9" s="899"/>
      <c r="AG9" s="653"/>
      <c r="AH9" s="653"/>
      <c r="AI9" s="653"/>
      <c r="AJ9" s="1265"/>
      <c r="AK9" s="653"/>
      <c r="AL9" s="653"/>
      <c r="AM9" s="653"/>
      <c r="AN9" s="1337"/>
      <c r="AO9" s="680"/>
      <c r="AP9" s="659" t="s">
        <v>1521</v>
      </c>
      <c r="AQ9" s="659" t="s">
        <v>1522</v>
      </c>
      <c r="AR9" s="660"/>
      <c r="AS9" s="661"/>
    </row>
    <row r="10" spans="1:45" s="648" customFormat="1" ht="21.6" hidden="1" customHeight="1">
      <c r="A10" s="637" t="s">
        <v>1523</v>
      </c>
      <c r="B10" s="637" t="s">
        <v>1524</v>
      </c>
      <c r="C10" s="637" t="s">
        <v>1525</v>
      </c>
      <c r="D10" s="637" t="s">
        <v>1526</v>
      </c>
      <c r="E10" s="637" t="s">
        <v>1527</v>
      </c>
      <c r="F10" s="637" t="s">
        <v>1528</v>
      </c>
      <c r="G10" s="637" t="s">
        <v>1529</v>
      </c>
      <c r="H10" s="637" t="s">
        <v>1530</v>
      </c>
      <c r="I10" s="637" t="s">
        <v>1531</v>
      </c>
      <c r="J10" s="637" t="s">
        <v>1532</v>
      </c>
      <c r="K10" s="638" t="s">
        <v>1532</v>
      </c>
      <c r="L10" s="638" t="s">
        <v>1532</v>
      </c>
      <c r="M10" s="638" t="s">
        <v>1532</v>
      </c>
      <c r="N10" s="637" t="s">
        <v>1532</v>
      </c>
      <c r="O10" s="638" t="s">
        <v>1532</v>
      </c>
      <c r="P10" s="638" t="s">
        <v>1532</v>
      </c>
      <c r="Q10" s="638" t="s">
        <v>1532</v>
      </c>
      <c r="R10" s="638" t="s">
        <v>1532</v>
      </c>
      <c r="S10" s="638" t="s">
        <v>1532</v>
      </c>
      <c r="T10" s="638" t="s">
        <v>1532</v>
      </c>
      <c r="U10" s="638" t="s">
        <v>1532</v>
      </c>
      <c r="V10" s="638" t="s">
        <v>1532</v>
      </c>
      <c r="W10" s="638" t="s">
        <v>1532</v>
      </c>
      <c r="X10" s="639" t="s">
        <v>1532</v>
      </c>
      <c r="Y10" s="639" t="s">
        <v>1532</v>
      </c>
      <c r="Z10" s="639" t="s">
        <v>1532</v>
      </c>
      <c r="AA10" s="640" t="s">
        <v>1532</v>
      </c>
      <c r="AB10" s="640" t="s">
        <v>1532</v>
      </c>
      <c r="AC10" s="641" t="s">
        <v>1532</v>
      </c>
      <c r="AD10" s="642" t="s">
        <v>1532</v>
      </c>
      <c r="AE10" s="641" t="s">
        <v>1532</v>
      </c>
      <c r="AF10" s="898" t="s">
        <v>1532</v>
      </c>
      <c r="AG10" s="641" t="s">
        <v>1532</v>
      </c>
      <c r="AH10" s="641" t="s">
        <v>2322</v>
      </c>
      <c r="AI10" s="641" t="s">
        <v>2421</v>
      </c>
      <c r="AJ10" s="1264" t="s">
        <v>2548</v>
      </c>
      <c r="AK10" s="1296"/>
      <c r="AL10" s="1296"/>
      <c r="AM10" s="1296"/>
      <c r="AN10" s="1338"/>
      <c r="AO10" s="662" t="s">
        <v>1510</v>
      </c>
      <c r="AP10" s="644" t="s">
        <v>1518</v>
      </c>
      <c r="AQ10" s="644" t="s">
        <v>1533</v>
      </c>
      <c r="AR10" s="664" t="s">
        <v>1534</v>
      </c>
      <c r="AS10" s="658"/>
    </row>
    <row r="11" spans="1:45" s="648" customFormat="1" ht="21.6" hidden="1" customHeight="1">
      <c r="A11" s="665"/>
      <c r="B11" s="665"/>
      <c r="C11" s="665"/>
      <c r="D11" s="665"/>
      <c r="E11" s="665"/>
      <c r="F11" s="665"/>
      <c r="G11" s="665"/>
      <c r="H11" s="666"/>
      <c r="I11" s="666"/>
      <c r="J11" s="666"/>
      <c r="K11" s="667"/>
      <c r="L11" s="667"/>
      <c r="M11" s="667"/>
      <c r="N11" s="666"/>
      <c r="O11" s="667"/>
      <c r="P11" s="667"/>
      <c r="Q11" s="667"/>
      <c r="R11" s="667"/>
      <c r="S11" s="667"/>
      <c r="T11" s="667"/>
      <c r="U11" s="667"/>
      <c r="V11" s="667"/>
      <c r="W11" s="667"/>
      <c r="X11" s="668"/>
      <c r="Y11" s="668"/>
      <c r="Z11" s="668"/>
      <c r="AA11" s="669"/>
      <c r="AB11" s="669"/>
      <c r="AC11" s="670"/>
      <c r="AD11" s="671"/>
      <c r="AE11" s="670"/>
      <c r="AF11" s="900"/>
      <c r="AG11" s="670"/>
      <c r="AH11" s="670"/>
      <c r="AI11" s="670"/>
      <c r="AJ11" s="1266"/>
      <c r="AK11" s="670"/>
      <c r="AL11" s="670"/>
      <c r="AM11" s="670"/>
      <c r="AN11" s="1339"/>
      <c r="AO11" s="672"/>
      <c r="AP11" s="659" t="s">
        <v>1521</v>
      </c>
      <c r="AQ11" s="659" t="s">
        <v>1535</v>
      </c>
      <c r="AR11" s="664"/>
      <c r="AS11" s="658"/>
    </row>
    <row r="12" spans="1:45" s="648" customFormat="1" ht="21.6" hidden="1" customHeight="1">
      <c r="A12" s="649"/>
      <c r="B12" s="649"/>
      <c r="C12" s="649"/>
      <c r="D12" s="649"/>
      <c r="E12" s="649"/>
      <c r="F12" s="649"/>
      <c r="G12" s="649"/>
      <c r="H12" s="674"/>
      <c r="I12" s="674"/>
      <c r="J12" s="674"/>
      <c r="K12" s="675"/>
      <c r="L12" s="675"/>
      <c r="M12" s="675"/>
      <c r="N12" s="674"/>
      <c r="O12" s="675"/>
      <c r="P12" s="675"/>
      <c r="Q12" s="675"/>
      <c r="R12" s="675"/>
      <c r="S12" s="675"/>
      <c r="T12" s="675"/>
      <c r="U12" s="675"/>
      <c r="V12" s="675"/>
      <c r="W12" s="675"/>
      <c r="X12" s="676"/>
      <c r="Y12" s="676"/>
      <c r="Z12" s="676"/>
      <c r="AA12" s="677"/>
      <c r="AB12" s="677"/>
      <c r="AC12" s="678"/>
      <c r="AD12" s="679"/>
      <c r="AE12" s="678"/>
      <c r="AF12" s="901"/>
      <c r="AG12" s="678"/>
      <c r="AH12" s="678"/>
      <c r="AI12" s="678"/>
      <c r="AJ12" s="1267"/>
      <c r="AK12" s="678"/>
      <c r="AL12" s="678"/>
      <c r="AM12" s="678"/>
      <c r="AN12" s="1340"/>
      <c r="AO12" s="680"/>
      <c r="AP12" s="656"/>
      <c r="AQ12" s="656"/>
      <c r="AR12" s="682"/>
      <c r="AS12" s="683"/>
    </row>
    <row r="13" spans="1:45" s="685" customFormat="1" ht="21.6" hidden="1" customHeight="1">
      <c r="A13" s="638" t="s">
        <v>1536</v>
      </c>
      <c r="B13" s="638" t="s">
        <v>1537</v>
      </c>
      <c r="C13" s="638" t="s">
        <v>1525</v>
      </c>
      <c r="D13" s="638" t="s">
        <v>1526</v>
      </c>
      <c r="E13" s="638" t="s">
        <v>1527</v>
      </c>
      <c r="F13" s="638" t="s">
        <v>1528</v>
      </c>
      <c r="G13" s="638" t="s">
        <v>1529</v>
      </c>
      <c r="H13" s="638" t="s">
        <v>1530</v>
      </c>
      <c r="I13" s="638" t="s">
        <v>1532</v>
      </c>
      <c r="J13" s="638" t="s">
        <v>1538</v>
      </c>
      <c r="K13" s="638" t="s">
        <v>1539</v>
      </c>
      <c r="L13" s="638" t="s">
        <v>1540</v>
      </c>
      <c r="M13" s="638" t="s">
        <v>1541</v>
      </c>
      <c r="N13" s="684" t="s">
        <v>1542</v>
      </c>
      <c r="O13" s="638" t="s">
        <v>1543</v>
      </c>
      <c r="P13" s="638" t="s">
        <v>1543</v>
      </c>
      <c r="Q13" s="638" t="s">
        <v>1543</v>
      </c>
      <c r="R13" s="638" t="s">
        <v>1544</v>
      </c>
      <c r="S13" s="638" t="s">
        <v>1545</v>
      </c>
      <c r="T13" s="638" t="s">
        <v>1545</v>
      </c>
      <c r="U13" s="638" t="s">
        <v>1545</v>
      </c>
      <c r="V13" s="638" t="s">
        <v>1545</v>
      </c>
      <c r="W13" s="638" t="s">
        <v>1545</v>
      </c>
      <c r="X13" s="639" t="s">
        <v>1545</v>
      </c>
      <c r="Y13" s="639" t="s">
        <v>1545</v>
      </c>
      <c r="Z13" s="639" t="s">
        <v>1545</v>
      </c>
      <c r="AA13" s="640" t="s">
        <v>1545</v>
      </c>
      <c r="AB13" s="640" t="s">
        <v>1545</v>
      </c>
      <c r="AC13" s="641" t="s">
        <v>1545</v>
      </c>
      <c r="AD13" s="642" t="s">
        <v>1545</v>
      </c>
      <c r="AE13" s="641" t="s">
        <v>1545</v>
      </c>
      <c r="AF13" s="898" t="s">
        <v>1545</v>
      </c>
      <c r="AG13" s="641" t="s">
        <v>1545</v>
      </c>
      <c r="AH13" s="641" t="s">
        <v>2323</v>
      </c>
      <c r="AI13" s="641" t="s">
        <v>2422</v>
      </c>
      <c r="AJ13" s="1264" t="s">
        <v>2549</v>
      </c>
      <c r="AK13" s="1296"/>
      <c r="AL13" s="1296"/>
      <c r="AM13" s="1296"/>
      <c r="AN13" s="1338"/>
      <c r="AO13" s="663" t="s">
        <v>1510</v>
      </c>
      <c r="AP13" s="644"/>
      <c r="AQ13" s="644" t="s">
        <v>1546</v>
      </c>
      <c r="AR13" s="638" t="s">
        <v>1547</v>
      </c>
      <c r="AS13" s="664" t="s">
        <v>1548</v>
      </c>
    </row>
    <row r="14" spans="1:45" s="685" customFormat="1" ht="21.6" hidden="1" customHeight="1">
      <c r="A14" s="686" t="s">
        <v>1549</v>
      </c>
      <c r="B14" s="686"/>
      <c r="C14" s="686"/>
      <c r="D14" s="686"/>
      <c r="E14" s="686"/>
      <c r="F14" s="686"/>
      <c r="G14" s="686"/>
      <c r="H14" s="667"/>
      <c r="I14" s="667"/>
      <c r="J14" s="667"/>
      <c r="K14" s="686"/>
      <c r="L14" s="686"/>
      <c r="M14" s="686"/>
      <c r="N14" s="687"/>
      <c r="O14" s="686"/>
      <c r="P14" s="686"/>
      <c r="Q14" s="686"/>
      <c r="R14" s="686"/>
      <c r="S14" s="686"/>
      <c r="T14" s="686"/>
      <c r="U14" s="686"/>
      <c r="V14" s="686"/>
      <c r="W14" s="686"/>
      <c r="X14" s="688"/>
      <c r="Y14" s="688"/>
      <c r="Z14" s="688"/>
      <c r="AA14" s="689"/>
      <c r="AB14" s="689"/>
      <c r="AC14" s="690"/>
      <c r="AD14" s="691"/>
      <c r="AE14" s="690"/>
      <c r="AF14" s="902"/>
      <c r="AG14" s="690"/>
      <c r="AH14" s="690"/>
      <c r="AI14" s="690"/>
      <c r="AJ14" s="1268"/>
      <c r="AK14" s="670"/>
      <c r="AL14" s="670"/>
      <c r="AM14" s="670"/>
      <c r="AN14" s="1339"/>
      <c r="AO14" s="673"/>
      <c r="AP14" s="659"/>
      <c r="AQ14" s="659" t="s">
        <v>1535</v>
      </c>
      <c r="AR14" s="647"/>
      <c r="AS14" s="664" t="s">
        <v>1550</v>
      </c>
    </row>
    <row r="15" spans="1:45" s="685" customFormat="1" ht="21.6" hidden="1" customHeight="1">
      <c r="A15" s="686"/>
      <c r="B15" s="686"/>
      <c r="C15" s="686"/>
      <c r="D15" s="686"/>
      <c r="E15" s="686"/>
      <c r="F15" s="686"/>
      <c r="G15" s="686"/>
      <c r="H15" s="667"/>
      <c r="I15" s="667"/>
      <c r="J15" s="667"/>
      <c r="K15" s="686"/>
      <c r="L15" s="686"/>
      <c r="M15" s="686"/>
      <c r="N15" s="687"/>
      <c r="O15" s="686"/>
      <c r="P15" s="686"/>
      <c r="Q15" s="686"/>
      <c r="R15" s="686"/>
      <c r="S15" s="686"/>
      <c r="T15" s="686"/>
      <c r="U15" s="686"/>
      <c r="V15" s="686"/>
      <c r="W15" s="686"/>
      <c r="X15" s="688"/>
      <c r="Y15" s="688"/>
      <c r="Z15" s="688"/>
      <c r="AA15" s="689"/>
      <c r="AB15" s="689"/>
      <c r="AC15" s="690"/>
      <c r="AD15" s="691"/>
      <c r="AE15" s="690"/>
      <c r="AF15" s="902"/>
      <c r="AG15" s="690"/>
      <c r="AH15" s="690"/>
      <c r="AI15" s="690"/>
      <c r="AJ15" s="1268"/>
      <c r="AK15" s="670"/>
      <c r="AL15" s="670"/>
      <c r="AM15" s="670"/>
      <c r="AN15" s="1339"/>
      <c r="AO15" s="673"/>
      <c r="AP15" s="659"/>
      <c r="AQ15" s="659"/>
      <c r="AR15" s="647" t="s">
        <v>1551</v>
      </c>
      <c r="AS15" s="664" t="s">
        <v>1552</v>
      </c>
    </row>
    <row r="16" spans="1:45" s="685" customFormat="1" ht="21.6" hidden="1" customHeight="1">
      <c r="A16" s="650"/>
      <c r="B16" s="650"/>
      <c r="C16" s="650"/>
      <c r="D16" s="650"/>
      <c r="E16" s="650"/>
      <c r="F16" s="650"/>
      <c r="G16" s="650"/>
      <c r="H16" s="675"/>
      <c r="I16" s="675" t="s">
        <v>1553</v>
      </c>
      <c r="J16" s="692" t="s">
        <v>1554</v>
      </c>
      <c r="K16" s="693" t="s">
        <v>1555</v>
      </c>
      <c r="L16" s="693" t="s">
        <v>1556</v>
      </c>
      <c r="M16" s="693" t="s">
        <v>1557</v>
      </c>
      <c r="N16" s="694" t="s">
        <v>1558</v>
      </c>
      <c r="O16" s="693" t="s">
        <v>1559</v>
      </c>
      <c r="P16" s="693" t="s">
        <v>1559</v>
      </c>
      <c r="Q16" s="693" t="s">
        <v>1559</v>
      </c>
      <c r="R16" s="693" t="s">
        <v>1560</v>
      </c>
      <c r="S16" s="693" t="s">
        <v>1561</v>
      </c>
      <c r="T16" s="693" t="s">
        <v>1561</v>
      </c>
      <c r="U16" s="693" t="s">
        <v>1561</v>
      </c>
      <c r="V16" s="693" t="s">
        <v>1561</v>
      </c>
      <c r="W16" s="693" t="s">
        <v>1561</v>
      </c>
      <c r="X16" s="695" t="s">
        <v>1561</v>
      </c>
      <c r="Y16" s="695" t="s">
        <v>1561</v>
      </c>
      <c r="Z16" s="695" t="s">
        <v>1561</v>
      </c>
      <c r="AA16" s="696" t="s">
        <v>1561</v>
      </c>
      <c r="AB16" s="696" t="s">
        <v>1561</v>
      </c>
      <c r="AC16" s="697" t="s">
        <v>1561</v>
      </c>
      <c r="AD16" s="875" t="s">
        <v>1561</v>
      </c>
      <c r="AE16" s="891" t="s">
        <v>1561</v>
      </c>
      <c r="AF16" s="995" t="s">
        <v>1561</v>
      </c>
      <c r="AG16" s="1080" t="s">
        <v>1561</v>
      </c>
      <c r="AH16" s="1080" t="s">
        <v>2324</v>
      </c>
      <c r="AI16" s="697" t="s">
        <v>2423</v>
      </c>
      <c r="AJ16" s="1269" t="s">
        <v>2550</v>
      </c>
      <c r="AK16" s="1297"/>
      <c r="AL16" s="1297"/>
      <c r="AM16" s="1297"/>
      <c r="AN16" s="1341"/>
      <c r="AO16" s="681"/>
      <c r="AP16" s="656"/>
      <c r="AQ16" s="656"/>
      <c r="AR16" s="683"/>
      <c r="AS16" s="664" t="s">
        <v>1562</v>
      </c>
    </row>
    <row r="17" spans="1:45" s="707" customFormat="1" ht="21.6" hidden="1" customHeight="1">
      <c r="A17" s="698" t="s">
        <v>1563</v>
      </c>
      <c r="B17" s="698" t="s">
        <v>1564</v>
      </c>
      <c r="C17" s="699"/>
      <c r="D17" s="699"/>
      <c r="E17" s="699"/>
      <c r="F17" s="699"/>
      <c r="G17" s="699"/>
      <c r="H17" s="700"/>
      <c r="I17" s="700"/>
      <c r="J17" s="701"/>
      <c r="K17" s="702"/>
      <c r="L17" s="702"/>
      <c r="M17" s="702"/>
      <c r="N17" s="703"/>
      <c r="O17" s="702"/>
      <c r="P17" s="702"/>
      <c r="Q17" s="702"/>
      <c r="R17" s="698" t="s">
        <v>1565</v>
      </c>
      <c r="S17" s="698" t="s">
        <v>1565</v>
      </c>
      <c r="T17" s="698" t="s">
        <v>1565</v>
      </c>
      <c r="U17" s="698" t="s">
        <v>1566</v>
      </c>
      <c r="V17" s="698" t="s">
        <v>1566</v>
      </c>
      <c r="W17" s="698" t="s">
        <v>1567</v>
      </c>
      <c r="X17" s="698" t="s">
        <v>1567</v>
      </c>
      <c r="Y17" s="698" t="s">
        <v>1567</v>
      </c>
      <c r="Z17" s="698" t="s">
        <v>1568</v>
      </c>
      <c r="AA17" s="698" t="s">
        <v>1569</v>
      </c>
      <c r="AB17" s="698" t="s">
        <v>1569</v>
      </c>
      <c r="AC17" s="641" t="s">
        <v>1569</v>
      </c>
      <c r="AD17" s="642" t="s">
        <v>1569</v>
      </c>
      <c r="AE17" s="641" t="s">
        <v>1569</v>
      </c>
      <c r="AF17" s="898" t="s">
        <v>1569</v>
      </c>
      <c r="AG17" s="641" t="s">
        <v>1569</v>
      </c>
      <c r="AH17" s="641" t="s">
        <v>2325</v>
      </c>
      <c r="AI17" s="641" t="s">
        <v>2424</v>
      </c>
      <c r="AJ17" s="1264" t="s">
        <v>2551</v>
      </c>
      <c r="AK17" s="1296"/>
      <c r="AL17" s="1296"/>
      <c r="AM17" s="1296"/>
      <c r="AN17" s="1338"/>
      <c r="AO17" s="704" t="s">
        <v>1510</v>
      </c>
      <c r="AP17" s="1360"/>
      <c r="AQ17" s="1360" t="s">
        <v>1570</v>
      </c>
      <c r="AR17" s="706" t="s">
        <v>1551</v>
      </c>
      <c r="AS17" s="706" t="s">
        <v>1571</v>
      </c>
    </row>
    <row r="18" spans="1:45" s="707" customFormat="1" ht="21.6" hidden="1" customHeight="1">
      <c r="A18" s="699" t="s">
        <v>1572</v>
      </c>
      <c r="B18" s="699"/>
      <c r="C18" s="699"/>
      <c r="D18" s="699"/>
      <c r="E18" s="699"/>
      <c r="F18" s="699"/>
      <c r="G18" s="699"/>
      <c r="H18" s="700"/>
      <c r="I18" s="700"/>
      <c r="J18" s="701"/>
      <c r="K18" s="702"/>
      <c r="L18" s="702"/>
      <c r="M18" s="702"/>
      <c r="N18" s="703"/>
      <c r="O18" s="702"/>
      <c r="P18" s="702"/>
      <c r="Q18" s="702"/>
      <c r="R18" s="702"/>
      <c r="S18" s="702"/>
      <c r="T18" s="702"/>
      <c r="U18" s="702"/>
      <c r="V18" s="702"/>
      <c r="W18" s="702"/>
      <c r="X18" s="702"/>
      <c r="Y18" s="702"/>
      <c r="Z18" s="702"/>
      <c r="AA18" s="702"/>
      <c r="AB18" s="702" t="s">
        <v>1573</v>
      </c>
      <c r="AC18" s="708" t="s">
        <v>1573</v>
      </c>
      <c r="AD18" s="876" t="s">
        <v>1573</v>
      </c>
      <c r="AE18" s="892" t="s">
        <v>1573</v>
      </c>
      <c r="AF18" s="996" t="s">
        <v>1573</v>
      </c>
      <c r="AG18" s="1081" t="s">
        <v>1573</v>
      </c>
      <c r="AH18" s="1081" t="s">
        <v>2326</v>
      </c>
      <c r="AI18" s="708" t="s">
        <v>2425</v>
      </c>
      <c r="AJ18" s="1270" t="s">
        <v>2552</v>
      </c>
      <c r="AK18" s="1298"/>
      <c r="AL18" s="1298"/>
      <c r="AM18" s="1298"/>
      <c r="AN18" s="1342"/>
      <c r="AO18" s="705"/>
      <c r="AP18" s="1360"/>
      <c r="AQ18" s="1360"/>
      <c r="AR18" s="709" t="s">
        <v>1574</v>
      </c>
      <c r="AS18" s="709" t="s">
        <v>1575</v>
      </c>
    </row>
    <row r="19" spans="1:45" s="707" customFormat="1" ht="21.6" hidden="1" customHeight="1">
      <c r="A19" s="699"/>
      <c r="B19" s="699"/>
      <c r="C19" s="699"/>
      <c r="D19" s="699"/>
      <c r="E19" s="699"/>
      <c r="F19" s="699"/>
      <c r="G19" s="699"/>
      <c r="H19" s="700"/>
      <c r="I19" s="700"/>
      <c r="J19" s="701"/>
      <c r="K19" s="702"/>
      <c r="L19" s="702"/>
      <c r="M19" s="702"/>
      <c r="N19" s="703"/>
      <c r="O19" s="702"/>
      <c r="P19" s="702"/>
      <c r="Q19" s="702"/>
      <c r="R19" s="702"/>
      <c r="S19" s="702"/>
      <c r="T19" s="702"/>
      <c r="U19" s="702"/>
      <c r="V19" s="702"/>
      <c r="W19" s="702"/>
      <c r="X19" s="702"/>
      <c r="Y19" s="702"/>
      <c r="Z19" s="702"/>
      <c r="AA19" s="702"/>
      <c r="AB19" s="702"/>
      <c r="AC19" s="708"/>
      <c r="AD19" s="876"/>
      <c r="AE19" s="892"/>
      <c r="AF19" s="996"/>
      <c r="AG19" s="1081"/>
      <c r="AH19" s="1081"/>
      <c r="AI19" s="708"/>
      <c r="AJ19" s="1270"/>
      <c r="AK19" s="1298"/>
      <c r="AL19" s="1298"/>
      <c r="AM19" s="1298"/>
      <c r="AN19" s="1342"/>
      <c r="AO19" s="705"/>
      <c r="AP19" s="1360"/>
      <c r="AQ19" s="1360"/>
      <c r="AR19" s="709"/>
      <c r="AS19" s="709" t="s">
        <v>1576</v>
      </c>
    </row>
    <row r="20" spans="1:45" s="707" customFormat="1" ht="21.6" hidden="1" customHeight="1">
      <c r="A20" s="710"/>
      <c r="B20" s="710"/>
      <c r="C20" s="710"/>
      <c r="D20" s="710"/>
      <c r="E20" s="710"/>
      <c r="F20" s="710"/>
      <c r="G20" s="710"/>
      <c r="H20" s="711"/>
      <c r="I20" s="711"/>
      <c r="J20" s="712"/>
      <c r="K20" s="713"/>
      <c r="L20" s="713"/>
      <c r="M20" s="713"/>
      <c r="N20" s="714"/>
      <c r="O20" s="713"/>
      <c r="P20" s="713"/>
      <c r="Q20" s="713"/>
      <c r="R20" s="713" t="s">
        <v>1560</v>
      </c>
      <c r="S20" s="713" t="s">
        <v>1560</v>
      </c>
      <c r="T20" s="713" t="s">
        <v>1560</v>
      </c>
      <c r="U20" s="713" t="s">
        <v>1577</v>
      </c>
      <c r="V20" s="713" t="s">
        <v>1577</v>
      </c>
      <c r="W20" s="713" t="s">
        <v>1578</v>
      </c>
      <c r="X20" s="713" t="s">
        <v>1578</v>
      </c>
      <c r="Y20" s="713" t="s">
        <v>1578</v>
      </c>
      <c r="Z20" s="713" t="s">
        <v>1579</v>
      </c>
      <c r="AA20" s="713" t="s">
        <v>1580</v>
      </c>
      <c r="AB20" s="713" t="s">
        <v>1580</v>
      </c>
      <c r="AC20" s="697" t="s">
        <v>1580</v>
      </c>
      <c r="AD20" s="875" t="s">
        <v>1580</v>
      </c>
      <c r="AE20" s="891" t="s">
        <v>1580</v>
      </c>
      <c r="AF20" s="995" t="s">
        <v>1580</v>
      </c>
      <c r="AG20" s="1080" t="s">
        <v>1580</v>
      </c>
      <c r="AH20" s="1080" t="s">
        <v>2327</v>
      </c>
      <c r="AI20" s="697" t="s">
        <v>2426</v>
      </c>
      <c r="AJ20" s="1269" t="s">
        <v>2553</v>
      </c>
      <c r="AK20" s="1297"/>
      <c r="AL20" s="1297"/>
      <c r="AM20" s="1297"/>
      <c r="AN20" s="1341"/>
      <c r="AO20" s="715"/>
      <c r="AP20" s="716"/>
      <c r="AQ20" s="716"/>
      <c r="AR20" s="717"/>
      <c r="AS20" s="709" t="s">
        <v>1581</v>
      </c>
    </row>
    <row r="21" spans="1:45" s="609" customFormat="1" ht="21.6" hidden="1" customHeight="1">
      <c r="A21" s="718" t="s">
        <v>1563</v>
      </c>
      <c r="B21" s="719" t="s">
        <v>1582</v>
      </c>
      <c r="C21" s="719"/>
      <c r="D21" s="719"/>
      <c r="E21" s="719"/>
      <c r="F21" s="719"/>
      <c r="G21" s="719"/>
      <c r="H21" s="720"/>
      <c r="I21" s="720"/>
      <c r="J21" s="720"/>
      <c r="K21" s="719"/>
      <c r="L21" s="719"/>
      <c r="M21" s="719"/>
      <c r="N21" s="721"/>
      <c r="O21" s="719"/>
      <c r="P21" s="719"/>
      <c r="Q21" s="719"/>
      <c r="R21" s="719"/>
      <c r="S21" s="719"/>
      <c r="T21" s="719"/>
      <c r="U21" s="719"/>
      <c r="V21" s="719"/>
      <c r="W21" s="719"/>
      <c r="X21" s="719"/>
      <c r="Y21" s="719"/>
      <c r="Z21" s="719"/>
      <c r="AA21" s="722" t="s">
        <v>1583</v>
      </c>
      <c r="AB21" s="722" t="s">
        <v>1584</v>
      </c>
      <c r="AC21" s="723" t="s">
        <v>1585</v>
      </c>
      <c r="AD21" s="736" t="s">
        <v>1586</v>
      </c>
      <c r="AE21" s="723" t="s">
        <v>1874</v>
      </c>
      <c r="AF21" s="903" t="s">
        <v>1944</v>
      </c>
      <c r="AG21" s="723" t="s">
        <v>1998</v>
      </c>
      <c r="AH21" s="723" t="s">
        <v>2328</v>
      </c>
      <c r="AI21" s="723" t="s">
        <v>2427</v>
      </c>
      <c r="AJ21" s="1271" t="s">
        <v>2540</v>
      </c>
      <c r="AK21" s="723" t="s">
        <v>2540</v>
      </c>
      <c r="AL21" s="723" t="s">
        <v>2626</v>
      </c>
      <c r="AM21" s="723" t="s">
        <v>2651</v>
      </c>
      <c r="AN21" s="1346" t="s">
        <v>2651</v>
      </c>
      <c r="AO21" s="724" t="s">
        <v>1510</v>
      </c>
      <c r="AP21" s="725"/>
      <c r="AQ21" s="725" t="s">
        <v>2252</v>
      </c>
      <c r="AR21" s="720" t="s">
        <v>1587</v>
      </c>
      <c r="AS21" s="718" t="s">
        <v>1588</v>
      </c>
    </row>
    <row r="22" spans="1:45" s="609" customFormat="1" ht="21.6" hidden="1" customHeight="1">
      <c r="A22" s="719" t="s">
        <v>1589</v>
      </c>
      <c r="B22" s="719"/>
      <c r="C22" s="719"/>
      <c r="D22" s="719"/>
      <c r="E22" s="719"/>
      <c r="F22" s="719"/>
      <c r="G22" s="719"/>
      <c r="H22" s="720"/>
      <c r="I22" s="720"/>
      <c r="J22" s="720"/>
      <c r="K22" s="719"/>
      <c r="L22" s="719"/>
      <c r="M22" s="719"/>
      <c r="N22" s="721"/>
      <c r="O22" s="719"/>
      <c r="P22" s="719"/>
      <c r="Q22" s="719"/>
      <c r="R22" s="719"/>
      <c r="S22" s="719"/>
      <c r="T22" s="719"/>
      <c r="U22" s="719"/>
      <c r="V22" s="719"/>
      <c r="W22" s="719"/>
      <c r="X22" s="719"/>
      <c r="Y22" s="719"/>
      <c r="Z22" s="719"/>
      <c r="AA22" s="727"/>
      <c r="AB22" s="727" t="s">
        <v>1590</v>
      </c>
      <c r="AC22" s="728" t="s">
        <v>1590</v>
      </c>
      <c r="AD22" s="729" t="s">
        <v>1869</v>
      </c>
      <c r="AE22" s="728" t="s">
        <v>1938</v>
      </c>
      <c r="AF22" s="904" t="s">
        <v>1993</v>
      </c>
      <c r="AG22" s="728" t="s">
        <v>1590</v>
      </c>
      <c r="AH22" s="728" t="s">
        <v>2329</v>
      </c>
      <c r="AI22" s="728" t="s">
        <v>2428</v>
      </c>
      <c r="AJ22" s="1272" t="s">
        <v>2541</v>
      </c>
      <c r="AK22" s="728" t="s">
        <v>2603</v>
      </c>
      <c r="AL22" s="728" t="s">
        <v>2603</v>
      </c>
      <c r="AM22" s="728" t="s">
        <v>2603</v>
      </c>
      <c r="AN22" s="1348" t="s">
        <v>2603</v>
      </c>
      <c r="AO22" s="726"/>
      <c r="AP22" s="725"/>
      <c r="AQ22" s="725"/>
      <c r="AR22" s="720"/>
      <c r="AS22" s="719" t="s">
        <v>1591</v>
      </c>
    </row>
    <row r="23" spans="1:45" s="609" customFormat="1" ht="21.6" hidden="1" customHeight="1">
      <c r="A23" s="719"/>
      <c r="B23" s="719"/>
      <c r="C23" s="719"/>
      <c r="D23" s="719"/>
      <c r="E23" s="719"/>
      <c r="F23" s="719"/>
      <c r="G23" s="719"/>
      <c r="H23" s="720"/>
      <c r="I23" s="720"/>
      <c r="J23" s="720"/>
      <c r="K23" s="719"/>
      <c r="L23" s="719"/>
      <c r="M23" s="719"/>
      <c r="N23" s="721"/>
      <c r="O23" s="719"/>
      <c r="P23" s="719"/>
      <c r="Q23" s="719"/>
      <c r="R23" s="719"/>
      <c r="S23" s="719"/>
      <c r="T23" s="719"/>
      <c r="U23" s="719"/>
      <c r="V23" s="719"/>
      <c r="W23" s="719"/>
      <c r="X23" s="719"/>
      <c r="Y23" s="719"/>
      <c r="Z23" s="719"/>
      <c r="AA23" s="727"/>
      <c r="AB23" s="727"/>
      <c r="AC23" s="728"/>
      <c r="AD23" s="729"/>
      <c r="AE23" s="728"/>
      <c r="AF23" s="904"/>
      <c r="AG23" s="728"/>
      <c r="AH23" s="728"/>
      <c r="AI23" s="728"/>
      <c r="AJ23" s="1272"/>
      <c r="AK23" s="728"/>
      <c r="AL23" s="1380"/>
      <c r="AM23" s="1380"/>
      <c r="AN23" s="1384"/>
      <c r="AO23" s="726"/>
      <c r="AP23" s="725"/>
      <c r="AQ23" s="725"/>
      <c r="AR23" s="720"/>
      <c r="AS23" s="719" t="s">
        <v>1592</v>
      </c>
    </row>
    <row r="24" spans="1:45" s="609" customFormat="1" ht="21.6" hidden="1" customHeight="1">
      <c r="A24" s="719"/>
      <c r="B24" s="719"/>
      <c r="C24" s="719"/>
      <c r="D24" s="719"/>
      <c r="E24" s="719"/>
      <c r="F24" s="719"/>
      <c r="G24" s="719"/>
      <c r="H24" s="720"/>
      <c r="I24" s="720"/>
      <c r="J24" s="720"/>
      <c r="K24" s="719"/>
      <c r="L24" s="719"/>
      <c r="M24" s="719"/>
      <c r="N24" s="721"/>
      <c r="O24" s="719"/>
      <c r="P24" s="719"/>
      <c r="Q24" s="719"/>
      <c r="R24" s="719"/>
      <c r="S24" s="719"/>
      <c r="T24" s="719"/>
      <c r="U24" s="719"/>
      <c r="V24" s="719"/>
      <c r="W24" s="719"/>
      <c r="X24" s="719"/>
      <c r="Y24" s="719"/>
      <c r="Z24" s="719"/>
      <c r="AA24" s="727"/>
      <c r="AB24" s="727"/>
      <c r="AC24" s="728"/>
      <c r="AD24" s="729"/>
      <c r="AE24" s="728"/>
      <c r="AF24" s="904"/>
      <c r="AG24" s="728"/>
      <c r="AH24" s="728"/>
      <c r="AI24" s="728"/>
      <c r="AJ24" s="1272"/>
      <c r="AK24" s="728"/>
      <c r="AL24" s="1380"/>
      <c r="AM24" s="1380"/>
      <c r="AN24" s="1384"/>
      <c r="AO24" s="726"/>
      <c r="AP24" s="725"/>
      <c r="AQ24" s="725"/>
      <c r="AR24" s="720"/>
      <c r="AS24" s="719" t="s">
        <v>1948</v>
      </c>
    </row>
    <row r="25" spans="1:45" s="609" customFormat="1" ht="21.6" hidden="1" customHeight="1">
      <c r="A25" s="719"/>
      <c r="B25" s="719"/>
      <c r="C25" s="719"/>
      <c r="D25" s="719"/>
      <c r="E25" s="719"/>
      <c r="F25" s="719"/>
      <c r="G25" s="719"/>
      <c r="H25" s="720"/>
      <c r="I25" s="720"/>
      <c r="J25" s="720"/>
      <c r="K25" s="719"/>
      <c r="L25" s="719"/>
      <c r="M25" s="719"/>
      <c r="N25" s="721"/>
      <c r="O25" s="719"/>
      <c r="P25" s="719"/>
      <c r="Q25" s="719"/>
      <c r="R25" s="719"/>
      <c r="S25" s="719"/>
      <c r="T25" s="719"/>
      <c r="U25" s="719"/>
      <c r="V25" s="719"/>
      <c r="W25" s="719"/>
      <c r="X25" s="719"/>
      <c r="Y25" s="719"/>
      <c r="Z25" s="719"/>
      <c r="AA25" s="727"/>
      <c r="AB25" s="727"/>
      <c r="AC25" s="728"/>
      <c r="AD25" s="729"/>
      <c r="AE25" s="728"/>
      <c r="AF25" s="904"/>
      <c r="AG25" s="728"/>
      <c r="AH25" s="728"/>
      <c r="AI25" s="728"/>
      <c r="AJ25" s="1272"/>
      <c r="AK25" s="728"/>
      <c r="AL25" s="1380"/>
      <c r="AM25" s="1380"/>
      <c r="AN25" s="1384"/>
      <c r="AO25" s="726"/>
      <c r="AP25" s="725"/>
      <c r="AQ25" s="725"/>
      <c r="AR25" s="720"/>
      <c r="AS25" s="719" t="s">
        <v>1949</v>
      </c>
    </row>
    <row r="26" spans="1:45" s="609" customFormat="1" ht="21.6" hidden="1" customHeight="1">
      <c r="A26" s="719"/>
      <c r="B26" s="719"/>
      <c r="C26" s="719"/>
      <c r="D26" s="719"/>
      <c r="E26" s="719"/>
      <c r="F26" s="719"/>
      <c r="G26" s="719"/>
      <c r="H26" s="720"/>
      <c r="I26" s="720"/>
      <c r="J26" s="720"/>
      <c r="K26" s="719"/>
      <c r="L26" s="719"/>
      <c r="M26" s="719"/>
      <c r="N26" s="721"/>
      <c r="O26" s="719"/>
      <c r="P26" s="719"/>
      <c r="Q26" s="719"/>
      <c r="R26" s="719"/>
      <c r="S26" s="719"/>
      <c r="T26" s="719"/>
      <c r="U26" s="719"/>
      <c r="V26" s="719"/>
      <c r="W26" s="719"/>
      <c r="X26" s="719"/>
      <c r="Y26" s="719"/>
      <c r="Z26" s="719"/>
      <c r="AA26" s="727"/>
      <c r="AB26" s="727"/>
      <c r="AC26" s="728"/>
      <c r="AD26" s="729"/>
      <c r="AE26" s="728"/>
      <c r="AF26" s="904"/>
      <c r="AG26" s="728"/>
      <c r="AH26" s="728"/>
      <c r="AI26" s="728"/>
      <c r="AJ26" s="1272"/>
      <c r="AK26" s="728"/>
      <c r="AL26" s="1380"/>
      <c r="AM26" s="1380"/>
      <c r="AN26" s="1384"/>
      <c r="AO26" s="726"/>
      <c r="AP26" s="725"/>
      <c r="AQ26" s="725"/>
      <c r="AR26" s="720"/>
      <c r="AS26" s="719" t="s">
        <v>1999</v>
      </c>
    </row>
    <row r="27" spans="1:45" s="609" customFormat="1" ht="21.6" hidden="1" customHeight="1">
      <c r="A27" s="719"/>
      <c r="B27" s="719"/>
      <c r="C27" s="719"/>
      <c r="D27" s="719"/>
      <c r="E27" s="719"/>
      <c r="F27" s="719"/>
      <c r="G27" s="719"/>
      <c r="H27" s="720"/>
      <c r="I27" s="720"/>
      <c r="J27" s="720"/>
      <c r="K27" s="719"/>
      <c r="L27" s="719"/>
      <c r="M27" s="719"/>
      <c r="N27" s="721"/>
      <c r="O27" s="719"/>
      <c r="P27" s="719"/>
      <c r="Q27" s="719"/>
      <c r="R27" s="719"/>
      <c r="S27" s="719"/>
      <c r="T27" s="719"/>
      <c r="U27" s="719"/>
      <c r="V27" s="719"/>
      <c r="W27" s="719"/>
      <c r="X27" s="719"/>
      <c r="Y27" s="719"/>
      <c r="Z27" s="719"/>
      <c r="AA27" s="727"/>
      <c r="AB27" s="727"/>
      <c r="AC27" s="728"/>
      <c r="AD27" s="729"/>
      <c r="AE27" s="728"/>
      <c r="AF27" s="904"/>
      <c r="AG27" s="728"/>
      <c r="AH27" s="728"/>
      <c r="AI27" s="728"/>
      <c r="AJ27" s="1272"/>
      <c r="AK27" s="728"/>
      <c r="AL27" s="728"/>
      <c r="AM27" s="728"/>
      <c r="AN27" s="1348"/>
      <c r="AO27" s="726"/>
      <c r="AP27" s="725"/>
      <c r="AQ27" s="725"/>
      <c r="AR27" s="720"/>
      <c r="AS27" s="719" t="s">
        <v>2242</v>
      </c>
    </row>
    <row r="28" spans="1:45" s="609" customFormat="1" ht="21.6" hidden="1" customHeight="1">
      <c r="A28" s="719"/>
      <c r="B28" s="719"/>
      <c r="C28" s="719"/>
      <c r="D28" s="719"/>
      <c r="E28" s="719"/>
      <c r="F28" s="719"/>
      <c r="G28" s="719"/>
      <c r="H28" s="720"/>
      <c r="I28" s="720"/>
      <c r="J28" s="720"/>
      <c r="K28" s="719"/>
      <c r="L28" s="719"/>
      <c r="M28" s="719"/>
      <c r="N28" s="721"/>
      <c r="O28" s="719"/>
      <c r="P28" s="719"/>
      <c r="Q28" s="719"/>
      <c r="R28" s="719"/>
      <c r="S28" s="719"/>
      <c r="T28" s="719"/>
      <c r="U28" s="719"/>
      <c r="V28" s="719"/>
      <c r="W28" s="719"/>
      <c r="X28" s="719"/>
      <c r="Y28" s="719"/>
      <c r="Z28" s="719"/>
      <c r="AA28" s="727"/>
      <c r="AB28" s="727"/>
      <c r="AC28" s="728"/>
      <c r="AD28" s="729"/>
      <c r="AE28" s="728"/>
      <c r="AF28" s="904"/>
      <c r="AG28" s="728"/>
      <c r="AH28" s="728"/>
      <c r="AI28" s="728"/>
      <c r="AJ28" s="1272"/>
      <c r="AK28" s="728"/>
      <c r="AL28" s="728"/>
      <c r="AM28" s="728"/>
      <c r="AN28" s="1348"/>
      <c r="AO28" s="726"/>
      <c r="AP28" s="725"/>
      <c r="AQ28" s="725"/>
      <c r="AR28" s="720"/>
      <c r="AS28" s="719" t="s">
        <v>2374</v>
      </c>
    </row>
    <row r="29" spans="1:45" s="609" customFormat="1" ht="21.6" hidden="1" customHeight="1">
      <c r="A29" s="719"/>
      <c r="B29" s="719"/>
      <c r="C29" s="719"/>
      <c r="D29" s="719"/>
      <c r="E29" s="719"/>
      <c r="F29" s="719"/>
      <c r="G29" s="719"/>
      <c r="H29" s="720"/>
      <c r="I29" s="720"/>
      <c r="J29" s="720"/>
      <c r="K29" s="719"/>
      <c r="L29" s="719"/>
      <c r="M29" s="719"/>
      <c r="N29" s="721"/>
      <c r="O29" s="719"/>
      <c r="P29" s="719"/>
      <c r="Q29" s="719"/>
      <c r="R29" s="719"/>
      <c r="S29" s="719"/>
      <c r="T29" s="719"/>
      <c r="U29" s="719"/>
      <c r="V29" s="719"/>
      <c r="W29" s="719"/>
      <c r="X29" s="719"/>
      <c r="Y29" s="719"/>
      <c r="Z29" s="719"/>
      <c r="AA29" s="727"/>
      <c r="AB29" s="727"/>
      <c r="AC29" s="728"/>
      <c r="AD29" s="729"/>
      <c r="AE29" s="728"/>
      <c r="AF29" s="904"/>
      <c r="AG29" s="728"/>
      <c r="AH29" s="728"/>
      <c r="AI29" s="728"/>
      <c r="AJ29" s="1272"/>
      <c r="AK29" s="728"/>
      <c r="AL29" s="728"/>
      <c r="AM29" s="728"/>
      <c r="AN29" s="1348"/>
      <c r="AO29" s="726"/>
      <c r="AP29" s="725"/>
      <c r="AQ29" s="725"/>
      <c r="AR29" s="720"/>
      <c r="AS29" s="719" t="s">
        <v>2472</v>
      </c>
    </row>
    <row r="30" spans="1:45" s="609" customFormat="1" ht="21.6" hidden="1" customHeight="1">
      <c r="A30" s="719"/>
      <c r="B30" s="719"/>
      <c r="C30" s="719"/>
      <c r="D30" s="719"/>
      <c r="E30" s="719"/>
      <c r="F30" s="719"/>
      <c r="G30" s="719"/>
      <c r="H30" s="720"/>
      <c r="I30" s="720"/>
      <c r="J30" s="720"/>
      <c r="K30" s="719"/>
      <c r="L30" s="719"/>
      <c r="M30" s="719"/>
      <c r="N30" s="721"/>
      <c r="O30" s="719"/>
      <c r="P30" s="719"/>
      <c r="Q30" s="719"/>
      <c r="R30" s="719"/>
      <c r="S30" s="719"/>
      <c r="T30" s="719"/>
      <c r="U30" s="719"/>
      <c r="V30" s="719"/>
      <c r="W30" s="719"/>
      <c r="X30" s="719"/>
      <c r="Y30" s="719"/>
      <c r="Z30" s="719"/>
      <c r="AA30" s="727"/>
      <c r="AB30" s="727"/>
      <c r="AC30" s="728"/>
      <c r="AD30" s="729"/>
      <c r="AE30" s="728"/>
      <c r="AF30" s="904"/>
      <c r="AG30" s="728"/>
      <c r="AH30" s="728"/>
      <c r="AI30" s="728"/>
      <c r="AJ30" s="1272"/>
      <c r="AK30" s="728"/>
      <c r="AL30" s="728"/>
      <c r="AM30" s="728"/>
      <c r="AN30" s="1348"/>
      <c r="AO30" s="726"/>
      <c r="AP30" s="725"/>
      <c r="AQ30" s="725"/>
      <c r="AR30" s="720"/>
      <c r="AS30" s="719" t="s">
        <v>2647</v>
      </c>
    </row>
    <row r="31" spans="1:45" s="609" customFormat="1" ht="21.6" hidden="1" customHeight="1">
      <c r="A31" s="744"/>
      <c r="B31" s="744"/>
      <c r="C31" s="744"/>
      <c r="D31" s="744"/>
      <c r="E31" s="744"/>
      <c r="F31" s="744"/>
      <c r="G31" s="744"/>
      <c r="H31" s="732"/>
      <c r="I31" s="732"/>
      <c r="J31" s="732"/>
      <c r="K31" s="744"/>
      <c r="L31" s="744"/>
      <c r="M31" s="744"/>
      <c r="N31" s="1358"/>
      <c r="O31" s="744"/>
      <c r="P31" s="744"/>
      <c r="Q31" s="744"/>
      <c r="R31" s="744"/>
      <c r="S31" s="744"/>
      <c r="T31" s="744"/>
      <c r="U31" s="744"/>
      <c r="V31" s="744"/>
      <c r="W31" s="744"/>
      <c r="X31" s="744"/>
      <c r="Y31" s="744"/>
      <c r="Z31" s="744"/>
      <c r="AA31" s="730" t="s">
        <v>1580</v>
      </c>
      <c r="AB31" s="730" t="s">
        <v>1593</v>
      </c>
      <c r="AC31" s="731" t="s">
        <v>1594</v>
      </c>
      <c r="AD31" s="745" t="s">
        <v>1595</v>
      </c>
      <c r="AE31" s="731" t="s">
        <v>1875</v>
      </c>
      <c r="AF31" s="905" t="s">
        <v>1945</v>
      </c>
      <c r="AG31" s="731" t="s">
        <v>2000</v>
      </c>
      <c r="AH31" s="731" t="s">
        <v>2330</v>
      </c>
      <c r="AI31" s="731" t="s">
        <v>2429</v>
      </c>
      <c r="AJ31" s="1273" t="s">
        <v>2554</v>
      </c>
      <c r="AK31" s="731" t="s">
        <v>2604</v>
      </c>
      <c r="AL31" s="731" t="s">
        <v>2627</v>
      </c>
      <c r="AM31" s="731" t="s">
        <v>2646</v>
      </c>
      <c r="AN31" s="1347" t="s">
        <v>2646</v>
      </c>
      <c r="AO31" s="779"/>
      <c r="AP31" s="744"/>
      <c r="AQ31" s="778"/>
      <c r="AR31" s="732"/>
      <c r="AS31" s="733" t="s">
        <v>2648</v>
      </c>
    </row>
    <row r="32" spans="1:45" s="609" customFormat="1" ht="21.6" customHeight="1">
      <c r="A32" s="718" t="s">
        <v>2654</v>
      </c>
      <c r="B32" s="719" t="s">
        <v>2661</v>
      </c>
      <c r="C32" s="719"/>
      <c r="D32" s="719"/>
      <c r="E32" s="719"/>
      <c r="F32" s="719"/>
      <c r="G32" s="719"/>
      <c r="H32" s="720"/>
      <c r="I32" s="720"/>
      <c r="J32" s="720"/>
      <c r="K32" s="719"/>
      <c r="L32" s="719"/>
      <c r="M32" s="719"/>
      <c r="N32" s="721"/>
      <c r="O32" s="719"/>
      <c r="P32" s="719"/>
      <c r="Q32" s="719"/>
      <c r="R32" s="719"/>
      <c r="S32" s="719"/>
      <c r="T32" s="719"/>
      <c r="U32" s="719"/>
      <c r="V32" s="719"/>
      <c r="W32" s="719"/>
      <c r="X32" s="719"/>
      <c r="Y32" s="719"/>
      <c r="Z32" s="719"/>
      <c r="AA32" s="727"/>
      <c r="AB32" s="727"/>
      <c r="AC32" s="728"/>
      <c r="AD32" s="729"/>
      <c r="AE32" s="728"/>
      <c r="AF32" s="904"/>
      <c r="AG32" s="728"/>
      <c r="AH32" s="728"/>
      <c r="AI32" s="728"/>
      <c r="AJ32" s="1272"/>
      <c r="AK32" s="728"/>
      <c r="AL32" s="728"/>
      <c r="AM32" s="723" t="s">
        <v>2653</v>
      </c>
      <c r="AN32" s="1343" t="s">
        <v>2659</v>
      </c>
      <c r="AO32" s="1359" t="s">
        <v>1510</v>
      </c>
      <c r="AP32" s="726"/>
      <c r="AQ32" s="725" t="s">
        <v>2252</v>
      </c>
      <c r="AR32" s="720"/>
      <c r="AS32" s="719" t="s">
        <v>2664</v>
      </c>
    </row>
    <row r="33" spans="1:45" s="609" customFormat="1" ht="21.6" customHeight="1">
      <c r="A33" s="719" t="s">
        <v>2652</v>
      </c>
      <c r="B33" s="719"/>
      <c r="C33" s="719"/>
      <c r="D33" s="719"/>
      <c r="E33" s="719"/>
      <c r="F33" s="719"/>
      <c r="G33" s="719"/>
      <c r="H33" s="720"/>
      <c r="I33" s="720"/>
      <c r="J33" s="720"/>
      <c r="K33" s="719"/>
      <c r="L33" s="719"/>
      <c r="M33" s="719"/>
      <c r="N33" s="721"/>
      <c r="O33" s="719"/>
      <c r="P33" s="719"/>
      <c r="Q33" s="719"/>
      <c r="R33" s="719"/>
      <c r="S33" s="719"/>
      <c r="T33" s="719"/>
      <c r="U33" s="719"/>
      <c r="V33" s="719"/>
      <c r="W33" s="719"/>
      <c r="X33" s="719"/>
      <c r="Y33" s="719"/>
      <c r="Z33" s="719"/>
      <c r="AA33" s="727"/>
      <c r="AB33" s="727"/>
      <c r="AC33" s="728"/>
      <c r="AD33" s="729"/>
      <c r="AE33" s="728"/>
      <c r="AF33" s="904"/>
      <c r="AG33" s="728"/>
      <c r="AH33" s="728"/>
      <c r="AI33" s="728"/>
      <c r="AJ33" s="1272"/>
      <c r="AK33" s="728"/>
      <c r="AL33" s="728"/>
      <c r="AM33" s="728" t="s">
        <v>2603</v>
      </c>
      <c r="AN33" s="1344" t="s">
        <v>2614</v>
      </c>
      <c r="AO33" s="726"/>
      <c r="AP33" s="725"/>
      <c r="AQ33" s="726"/>
      <c r="AR33" s="720"/>
      <c r="AS33" s="767" t="s">
        <v>2665</v>
      </c>
    </row>
    <row r="34" spans="1:45" s="609" customFormat="1" ht="21.6" customHeight="1">
      <c r="A34" s="719"/>
      <c r="B34" s="719"/>
      <c r="C34" s="719"/>
      <c r="D34" s="719"/>
      <c r="E34" s="719"/>
      <c r="F34" s="719"/>
      <c r="G34" s="719"/>
      <c r="H34" s="720"/>
      <c r="I34" s="720"/>
      <c r="J34" s="720"/>
      <c r="K34" s="719"/>
      <c r="L34" s="719"/>
      <c r="M34" s="719"/>
      <c r="N34" s="721"/>
      <c r="O34" s="719"/>
      <c r="P34" s="719"/>
      <c r="Q34" s="719"/>
      <c r="R34" s="719"/>
      <c r="S34" s="719"/>
      <c r="T34" s="719"/>
      <c r="U34" s="719"/>
      <c r="V34" s="719"/>
      <c r="W34" s="719"/>
      <c r="X34" s="719"/>
      <c r="Y34" s="719"/>
      <c r="Z34" s="719"/>
      <c r="AA34" s="727"/>
      <c r="AB34" s="727"/>
      <c r="AC34" s="728"/>
      <c r="AD34" s="729"/>
      <c r="AE34" s="728"/>
      <c r="AF34" s="904"/>
      <c r="AG34" s="728"/>
      <c r="AH34" s="728"/>
      <c r="AI34" s="728"/>
      <c r="AJ34" s="1272"/>
      <c r="AK34" s="728"/>
      <c r="AL34" s="728"/>
      <c r="AM34" s="728" t="s">
        <v>2646</v>
      </c>
      <c r="AN34" s="1344" t="s">
        <v>2660</v>
      </c>
      <c r="AO34" s="726"/>
      <c r="AP34" s="725"/>
      <c r="AQ34" s="726"/>
      <c r="AR34" s="720"/>
      <c r="AS34" s="733"/>
    </row>
    <row r="35" spans="1:45" s="741" customFormat="1" ht="21.6" hidden="1" customHeight="1">
      <c r="A35" s="734" t="s">
        <v>1596</v>
      </c>
      <c r="B35" s="734" t="s">
        <v>1597</v>
      </c>
      <c r="C35" s="734" t="s">
        <v>1598</v>
      </c>
      <c r="D35" s="734" t="s">
        <v>1598</v>
      </c>
      <c r="E35" s="734" t="s">
        <v>1598</v>
      </c>
      <c r="F35" s="734" t="s">
        <v>1598</v>
      </c>
      <c r="G35" s="734" t="s">
        <v>1598</v>
      </c>
      <c r="H35" s="734" t="s">
        <v>1598</v>
      </c>
      <c r="I35" s="734" t="s">
        <v>1598</v>
      </c>
      <c r="J35" s="734" t="s">
        <v>1598</v>
      </c>
      <c r="K35" s="735" t="s">
        <v>1598</v>
      </c>
      <c r="L35" s="735" t="s">
        <v>1598</v>
      </c>
      <c r="M35" s="735" t="s">
        <v>1598</v>
      </c>
      <c r="N35" s="734" t="s">
        <v>1598</v>
      </c>
      <c r="O35" s="735" t="s">
        <v>1598</v>
      </c>
      <c r="P35" s="735" t="s">
        <v>1598</v>
      </c>
      <c r="Q35" s="735" t="s">
        <v>1598</v>
      </c>
      <c r="R35" s="735" t="s">
        <v>1598</v>
      </c>
      <c r="S35" s="735" t="s">
        <v>1598</v>
      </c>
      <c r="T35" s="735" t="s">
        <v>1598</v>
      </c>
      <c r="U35" s="735" t="s">
        <v>1598</v>
      </c>
      <c r="V35" s="735" t="s">
        <v>1598</v>
      </c>
      <c r="W35" s="735" t="s">
        <v>1598</v>
      </c>
      <c r="X35" s="718" t="s">
        <v>1598</v>
      </c>
      <c r="Y35" s="718" t="s">
        <v>1598</v>
      </c>
      <c r="Z35" s="718" t="s">
        <v>1598</v>
      </c>
      <c r="AA35" s="722" t="s">
        <v>1598</v>
      </c>
      <c r="AB35" s="722" t="s">
        <v>1598</v>
      </c>
      <c r="AC35" s="723" t="s">
        <v>1598</v>
      </c>
      <c r="AD35" s="736" t="s">
        <v>1598</v>
      </c>
      <c r="AE35" s="723" t="s">
        <v>1598</v>
      </c>
      <c r="AF35" s="903" t="s">
        <v>1598</v>
      </c>
      <c r="AG35" s="723" t="s">
        <v>1598</v>
      </c>
      <c r="AH35" s="723" t="s">
        <v>2331</v>
      </c>
      <c r="AI35" s="723" t="s">
        <v>2430</v>
      </c>
      <c r="AJ35" s="1271" t="s">
        <v>2555</v>
      </c>
      <c r="AK35" s="723"/>
      <c r="AL35" s="723"/>
      <c r="AM35" s="723"/>
      <c r="AN35" s="1346"/>
      <c r="AO35" s="737" t="s">
        <v>1599</v>
      </c>
      <c r="AP35" s="738" t="s">
        <v>1600</v>
      </c>
      <c r="AQ35" s="738" t="s">
        <v>1601</v>
      </c>
      <c r="AR35" s="739" t="s">
        <v>1602</v>
      </c>
      <c r="AS35" s="740" t="s">
        <v>1603</v>
      </c>
    </row>
    <row r="36" spans="1:45" s="741" customFormat="1" ht="21.6" hidden="1" customHeight="1">
      <c r="A36" s="742"/>
      <c r="B36" s="742"/>
      <c r="C36" s="742"/>
      <c r="D36" s="742"/>
      <c r="E36" s="742"/>
      <c r="F36" s="742"/>
      <c r="G36" s="742"/>
      <c r="H36" s="742"/>
      <c r="I36" s="742"/>
      <c r="J36" s="742"/>
      <c r="K36" s="743"/>
      <c r="L36" s="743"/>
      <c r="M36" s="743"/>
      <c r="N36" s="742"/>
      <c r="O36" s="743"/>
      <c r="P36" s="743"/>
      <c r="Q36" s="743"/>
      <c r="R36" s="743"/>
      <c r="S36" s="743"/>
      <c r="T36" s="743"/>
      <c r="U36" s="743"/>
      <c r="V36" s="743"/>
      <c r="W36" s="743"/>
      <c r="X36" s="744"/>
      <c r="Y36" s="744"/>
      <c r="Z36" s="744"/>
      <c r="AA36" s="730"/>
      <c r="AB36" s="730"/>
      <c r="AC36" s="731"/>
      <c r="AD36" s="745"/>
      <c r="AE36" s="731"/>
      <c r="AF36" s="905"/>
      <c r="AG36" s="731"/>
      <c r="AH36" s="731"/>
      <c r="AI36" s="731"/>
      <c r="AJ36" s="1273"/>
      <c r="AK36" s="731"/>
      <c r="AL36" s="731"/>
      <c r="AM36" s="731"/>
      <c r="AN36" s="1347"/>
      <c r="AO36" s="746"/>
      <c r="AP36" s="747" t="s">
        <v>1604</v>
      </c>
      <c r="AQ36" s="747" t="s">
        <v>1605</v>
      </c>
      <c r="AR36" s="748" t="s">
        <v>1606</v>
      </c>
      <c r="AS36" s="743"/>
    </row>
    <row r="37" spans="1:45" s="741" customFormat="1" ht="21.6" hidden="1" customHeight="1">
      <c r="A37" s="734" t="s">
        <v>1596</v>
      </c>
      <c r="B37" s="734" t="s">
        <v>1607</v>
      </c>
      <c r="C37" s="734" t="s">
        <v>1608</v>
      </c>
      <c r="D37" s="734" t="s">
        <v>1608</v>
      </c>
      <c r="E37" s="734" t="s">
        <v>1608</v>
      </c>
      <c r="F37" s="734" t="s">
        <v>1608</v>
      </c>
      <c r="G37" s="734" t="s">
        <v>1608</v>
      </c>
      <c r="H37" s="734" t="s">
        <v>1609</v>
      </c>
      <c r="I37" s="734" t="s">
        <v>1609</v>
      </c>
      <c r="J37" s="734" t="s">
        <v>1609</v>
      </c>
      <c r="K37" s="735" t="s">
        <v>1609</v>
      </c>
      <c r="L37" s="735" t="s">
        <v>1609</v>
      </c>
      <c r="M37" s="735" t="s">
        <v>1609</v>
      </c>
      <c r="N37" s="734" t="s">
        <v>1609</v>
      </c>
      <c r="O37" s="735" t="s">
        <v>1609</v>
      </c>
      <c r="P37" s="735" t="s">
        <v>1609</v>
      </c>
      <c r="Q37" s="735" t="s">
        <v>1609</v>
      </c>
      <c r="R37" s="735" t="s">
        <v>1609</v>
      </c>
      <c r="S37" s="735" t="s">
        <v>1609</v>
      </c>
      <c r="T37" s="735" t="s">
        <v>1609</v>
      </c>
      <c r="U37" s="735" t="s">
        <v>1609</v>
      </c>
      <c r="V37" s="735" t="s">
        <v>1609</v>
      </c>
      <c r="W37" s="735" t="s">
        <v>1609</v>
      </c>
      <c r="X37" s="718" t="s">
        <v>1609</v>
      </c>
      <c r="Y37" s="718" t="s">
        <v>1609</v>
      </c>
      <c r="Z37" s="718" t="s">
        <v>1609</v>
      </c>
      <c r="AA37" s="722" t="s">
        <v>1609</v>
      </c>
      <c r="AB37" s="722" t="s">
        <v>1609</v>
      </c>
      <c r="AC37" s="723" t="s">
        <v>1609</v>
      </c>
      <c r="AD37" s="736" t="s">
        <v>1609</v>
      </c>
      <c r="AE37" s="723" t="s">
        <v>1609</v>
      </c>
      <c r="AF37" s="903" t="s">
        <v>1609</v>
      </c>
      <c r="AG37" s="723" t="s">
        <v>1609</v>
      </c>
      <c r="AH37" s="723" t="s">
        <v>2332</v>
      </c>
      <c r="AI37" s="723" t="s">
        <v>2431</v>
      </c>
      <c r="AJ37" s="1271" t="s">
        <v>2556</v>
      </c>
      <c r="AK37" s="723"/>
      <c r="AL37" s="723"/>
      <c r="AM37" s="723"/>
      <c r="AN37" s="1346"/>
      <c r="AO37" s="737" t="s">
        <v>1599</v>
      </c>
      <c r="AP37" s="749" t="s">
        <v>1600</v>
      </c>
      <c r="AQ37" s="749" t="s">
        <v>1610</v>
      </c>
      <c r="AR37" s="750" t="s">
        <v>1611</v>
      </c>
      <c r="AS37" s="735"/>
    </row>
    <row r="38" spans="1:45" s="741" customFormat="1" ht="21.6" hidden="1" customHeight="1">
      <c r="A38" s="742"/>
      <c r="B38" s="742"/>
      <c r="C38" s="742" t="s">
        <v>1612</v>
      </c>
      <c r="D38" s="742"/>
      <c r="E38" s="742"/>
      <c r="F38" s="742"/>
      <c r="G38" s="742"/>
      <c r="H38" s="742"/>
      <c r="I38" s="742"/>
      <c r="J38" s="742"/>
      <c r="K38" s="743"/>
      <c r="L38" s="743"/>
      <c r="M38" s="743"/>
      <c r="N38" s="742"/>
      <c r="O38" s="743"/>
      <c r="P38" s="743"/>
      <c r="Q38" s="743"/>
      <c r="R38" s="743"/>
      <c r="S38" s="743"/>
      <c r="T38" s="743"/>
      <c r="U38" s="743"/>
      <c r="V38" s="743"/>
      <c r="W38" s="743"/>
      <c r="X38" s="744"/>
      <c r="Y38" s="744"/>
      <c r="Z38" s="744"/>
      <c r="AA38" s="730"/>
      <c r="AB38" s="730"/>
      <c r="AC38" s="731"/>
      <c r="AD38" s="745"/>
      <c r="AE38" s="731"/>
      <c r="AF38" s="905"/>
      <c r="AG38" s="731"/>
      <c r="AH38" s="731"/>
      <c r="AI38" s="728"/>
      <c r="AJ38" s="1272"/>
      <c r="AK38" s="728"/>
      <c r="AL38" s="728"/>
      <c r="AM38" s="728"/>
      <c r="AN38" s="1348"/>
      <c r="AO38" s="746"/>
      <c r="AP38" s="738" t="s">
        <v>1604</v>
      </c>
      <c r="AQ38" s="738"/>
      <c r="AR38" s="751"/>
      <c r="AS38" s="743"/>
    </row>
    <row r="39" spans="1:45" s="612" customFormat="1" ht="21.6" hidden="1" customHeight="1">
      <c r="A39" s="723" t="s">
        <v>1596</v>
      </c>
      <c r="B39" s="723" t="s">
        <v>1613</v>
      </c>
      <c r="C39" s="723" t="s">
        <v>1608</v>
      </c>
      <c r="D39" s="723" t="s">
        <v>1608</v>
      </c>
      <c r="E39" s="723" t="s">
        <v>1608</v>
      </c>
      <c r="F39" s="723" t="s">
        <v>1608</v>
      </c>
      <c r="G39" s="723" t="s">
        <v>1608</v>
      </c>
      <c r="H39" s="723"/>
      <c r="I39" s="723" t="s">
        <v>1525</v>
      </c>
      <c r="J39" s="723" t="s">
        <v>1614</v>
      </c>
      <c r="K39" s="723" t="s">
        <v>1609</v>
      </c>
      <c r="L39" s="723" t="s">
        <v>1609</v>
      </c>
      <c r="M39" s="723" t="s">
        <v>1609</v>
      </c>
      <c r="N39" s="723" t="s">
        <v>1609</v>
      </c>
      <c r="O39" s="723" t="s">
        <v>1609</v>
      </c>
      <c r="P39" s="723" t="s">
        <v>1609</v>
      </c>
      <c r="Q39" s="723" t="s">
        <v>1609</v>
      </c>
      <c r="R39" s="723" t="s">
        <v>1615</v>
      </c>
      <c r="S39" s="723" t="s">
        <v>1616</v>
      </c>
      <c r="T39" s="723" t="s">
        <v>1616</v>
      </c>
      <c r="U39" s="723" t="s">
        <v>1616</v>
      </c>
      <c r="V39" s="723" t="s">
        <v>1616</v>
      </c>
      <c r="W39" s="723" t="s">
        <v>1616</v>
      </c>
      <c r="X39" s="723" t="s">
        <v>1616</v>
      </c>
      <c r="Y39" s="723" t="s">
        <v>1616</v>
      </c>
      <c r="Z39" s="723" t="s">
        <v>1616</v>
      </c>
      <c r="AA39" s="723" t="s">
        <v>1616</v>
      </c>
      <c r="AB39" s="723" t="s">
        <v>1616</v>
      </c>
      <c r="AC39" s="723" t="s">
        <v>1616</v>
      </c>
      <c r="AD39" s="723" t="s">
        <v>1616</v>
      </c>
      <c r="AE39" s="723" t="s">
        <v>1616</v>
      </c>
      <c r="AF39" s="723" t="s">
        <v>1616</v>
      </c>
      <c r="AG39" s="1194"/>
      <c r="AH39" s="1194" t="s">
        <v>2314</v>
      </c>
      <c r="AI39" s="723" t="s">
        <v>2314</v>
      </c>
      <c r="AJ39" s="1271" t="s">
        <v>2314</v>
      </c>
      <c r="AK39" s="1299"/>
      <c r="AL39" s="1299"/>
      <c r="AM39" s="1299"/>
      <c r="AN39" s="1349"/>
      <c r="AO39" s="1195" t="s">
        <v>2315</v>
      </c>
      <c r="AP39" s="1191"/>
      <c r="AQ39" s="805"/>
      <c r="AR39" s="1033"/>
      <c r="AS39" s="763" t="s">
        <v>2375</v>
      </c>
    </row>
    <row r="40" spans="1:45" s="612" customFormat="1" ht="21.6" hidden="1" customHeight="1">
      <c r="A40" s="731" t="s">
        <v>669</v>
      </c>
      <c r="B40" s="1190"/>
      <c r="C40" s="731" t="s">
        <v>1617</v>
      </c>
      <c r="D40" s="731"/>
      <c r="E40" s="731"/>
      <c r="F40" s="731"/>
      <c r="G40" s="731"/>
      <c r="H40" s="731"/>
      <c r="I40" s="731"/>
      <c r="J40" s="731"/>
      <c r="K40" s="731" t="s">
        <v>1555</v>
      </c>
      <c r="L40" s="731" t="s">
        <v>1555</v>
      </c>
      <c r="M40" s="731" t="s">
        <v>1555</v>
      </c>
      <c r="N40" s="731" t="s">
        <v>1555</v>
      </c>
      <c r="O40" s="731" t="s">
        <v>1555</v>
      </c>
      <c r="P40" s="731" t="s">
        <v>1555</v>
      </c>
      <c r="Q40" s="731" t="s">
        <v>1555</v>
      </c>
      <c r="R40" s="731" t="s">
        <v>1559</v>
      </c>
      <c r="S40" s="731" t="s">
        <v>1618</v>
      </c>
      <c r="T40" s="731" t="s">
        <v>1618</v>
      </c>
      <c r="U40" s="731" t="s">
        <v>1618</v>
      </c>
      <c r="V40" s="731" t="s">
        <v>1618</v>
      </c>
      <c r="W40" s="731" t="s">
        <v>1618</v>
      </c>
      <c r="X40" s="731" t="s">
        <v>1618</v>
      </c>
      <c r="Y40" s="731" t="s">
        <v>1618</v>
      </c>
      <c r="Z40" s="731" t="s">
        <v>1618</v>
      </c>
      <c r="AA40" s="731" t="s">
        <v>1618</v>
      </c>
      <c r="AB40" s="731" t="s">
        <v>1618</v>
      </c>
      <c r="AC40" s="731" t="s">
        <v>1618</v>
      </c>
      <c r="AD40" s="731" t="s">
        <v>1618</v>
      </c>
      <c r="AE40" s="731" t="s">
        <v>1618</v>
      </c>
      <c r="AF40" s="731" t="s">
        <v>1618</v>
      </c>
      <c r="AG40" s="1196"/>
      <c r="AH40" s="1196" t="s">
        <v>2316</v>
      </c>
      <c r="AI40" s="731" t="s">
        <v>2316</v>
      </c>
      <c r="AJ40" s="1273" t="s">
        <v>2316</v>
      </c>
      <c r="AK40" s="1300"/>
      <c r="AL40" s="1300"/>
      <c r="AM40" s="1300"/>
      <c r="AN40" s="1350"/>
      <c r="AO40" s="1197"/>
      <c r="AP40" s="1192"/>
      <c r="AQ40" s="815"/>
      <c r="AR40" s="1193"/>
      <c r="AS40" s="731"/>
    </row>
    <row r="41" spans="1:45" s="741" customFormat="1" ht="21.6" hidden="1" customHeight="1">
      <c r="A41" s="734" t="s">
        <v>1596</v>
      </c>
      <c r="B41" s="734" t="s">
        <v>1619</v>
      </c>
      <c r="C41" s="734" t="s">
        <v>1620</v>
      </c>
      <c r="D41" s="734" t="s">
        <v>1620</v>
      </c>
      <c r="E41" s="734" t="s">
        <v>1620</v>
      </c>
      <c r="F41" s="734" t="s">
        <v>1620</v>
      </c>
      <c r="G41" s="734" t="s">
        <v>1620</v>
      </c>
      <c r="H41" s="734" t="s">
        <v>1620</v>
      </c>
      <c r="I41" s="734" t="s">
        <v>1620</v>
      </c>
      <c r="J41" s="734" t="s">
        <v>1620</v>
      </c>
      <c r="K41" s="735" t="s">
        <v>1621</v>
      </c>
      <c r="L41" s="735" t="s">
        <v>1621</v>
      </c>
      <c r="M41" s="718" t="s">
        <v>1621</v>
      </c>
      <c r="N41" s="722" t="s">
        <v>1621</v>
      </c>
      <c r="O41" s="718" t="s">
        <v>1621</v>
      </c>
      <c r="P41" s="718" t="s">
        <v>1621</v>
      </c>
      <c r="Q41" s="718" t="s">
        <v>1621</v>
      </c>
      <c r="R41" s="718" t="s">
        <v>1621</v>
      </c>
      <c r="S41" s="718" t="s">
        <v>1621</v>
      </c>
      <c r="T41" s="718" t="s">
        <v>1621</v>
      </c>
      <c r="U41" s="718" t="s">
        <v>1621</v>
      </c>
      <c r="V41" s="718" t="s">
        <v>1621</v>
      </c>
      <c r="W41" s="735" t="s">
        <v>1621</v>
      </c>
      <c r="X41" s="718" t="s">
        <v>1621</v>
      </c>
      <c r="Y41" s="718" t="s">
        <v>1621</v>
      </c>
      <c r="Z41" s="718" t="s">
        <v>1621</v>
      </c>
      <c r="AA41" s="722" t="s">
        <v>1621</v>
      </c>
      <c r="AB41" s="722" t="s">
        <v>1621</v>
      </c>
      <c r="AC41" s="723" t="s">
        <v>1621</v>
      </c>
      <c r="AD41" s="736" t="s">
        <v>1621</v>
      </c>
      <c r="AE41" s="723" t="s">
        <v>1621</v>
      </c>
      <c r="AF41" s="903" t="s">
        <v>1621</v>
      </c>
      <c r="AG41" s="723" t="s">
        <v>1621</v>
      </c>
      <c r="AH41" s="723" t="s">
        <v>2333</v>
      </c>
      <c r="AI41" s="723" t="s">
        <v>2432</v>
      </c>
      <c r="AJ41" s="1271" t="s">
        <v>2557</v>
      </c>
      <c r="AK41" s="723"/>
      <c r="AL41" s="723"/>
      <c r="AM41" s="723"/>
      <c r="AN41" s="1346"/>
      <c r="AO41" s="737" t="s">
        <v>1622</v>
      </c>
      <c r="AP41" s="738" t="s">
        <v>1623</v>
      </c>
      <c r="AQ41" s="738" t="s">
        <v>1624</v>
      </c>
      <c r="AR41" s="735" t="s">
        <v>1625</v>
      </c>
      <c r="AS41" s="735" t="s">
        <v>1626</v>
      </c>
    </row>
    <row r="42" spans="1:45" s="741" customFormat="1" ht="21.6" hidden="1" customHeight="1">
      <c r="A42" s="742" t="s">
        <v>676</v>
      </c>
      <c r="B42" s="755" t="s">
        <v>1627</v>
      </c>
      <c r="C42" s="742" t="s">
        <v>1612</v>
      </c>
      <c r="D42" s="742"/>
      <c r="E42" s="742"/>
      <c r="F42" s="742"/>
      <c r="G42" s="742"/>
      <c r="H42" s="742"/>
      <c r="I42" s="742"/>
      <c r="J42" s="742"/>
      <c r="K42" s="743" t="s">
        <v>1555</v>
      </c>
      <c r="L42" s="743" t="s">
        <v>1555</v>
      </c>
      <c r="M42" s="744" t="s">
        <v>1555</v>
      </c>
      <c r="N42" s="730" t="s">
        <v>1555</v>
      </c>
      <c r="O42" s="744" t="s">
        <v>1555</v>
      </c>
      <c r="P42" s="744" t="s">
        <v>1555</v>
      </c>
      <c r="Q42" s="744" t="s">
        <v>1555</v>
      </c>
      <c r="R42" s="744" t="s">
        <v>1555</v>
      </c>
      <c r="S42" s="744" t="s">
        <v>1555</v>
      </c>
      <c r="T42" s="744" t="s">
        <v>1555</v>
      </c>
      <c r="U42" s="744" t="s">
        <v>1555</v>
      </c>
      <c r="V42" s="744" t="s">
        <v>1555</v>
      </c>
      <c r="W42" s="743" t="s">
        <v>1555</v>
      </c>
      <c r="X42" s="744" t="s">
        <v>1555</v>
      </c>
      <c r="Y42" s="744" t="s">
        <v>1555</v>
      </c>
      <c r="Z42" s="744" t="s">
        <v>1555</v>
      </c>
      <c r="AA42" s="730" t="s">
        <v>1555</v>
      </c>
      <c r="AB42" s="730" t="s">
        <v>1555</v>
      </c>
      <c r="AC42" s="731" t="s">
        <v>1555</v>
      </c>
      <c r="AD42" s="745" t="s">
        <v>1555</v>
      </c>
      <c r="AE42" s="731" t="s">
        <v>1555</v>
      </c>
      <c r="AF42" s="905" t="s">
        <v>1555</v>
      </c>
      <c r="AG42" s="731" t="s">
        <v>1555</v>
      </c>
      <c r="AH42" s="731" t="s">
        <v>2334</v>
      </c>
      <c r="AI42" s="731" t="s">
        <v>2433</v>
      </c>
      <c r="AJ42" s="1273" t="s">
        <v>2558</v>
      </c>
      <c r="AK42" s="731"/>
      <c r="AL42" s="731"/>
      <c r="AM42" s="731"/>
      <c r="AN42" s="1347"/>
      <c r="AO42" s="746"/>
      <c r="AP42" s="749" t="s">
        <v>1628</v>
      </c>
      <c r="AQ42" s="747"/>
      <c r="AR42" s="740"/>
      <c r="AS42" s="743"/>
    </row>
    <row r="43" spans="1:45" s="741" customFormat="1" ht="21.6" hidden="1" customHeight="1">
      <c r="A43" s="734" t="s">
        <v>1596</v>
      </c>
      <c r="B43" s="734" t="s">
        <v>1629</v>
      </c>
      <c r="C43" s="734" t="s">
        <v>1630</v>
      </c>
      <c r="D43" s="734" t="s">
        <v>1631</v>
      </c>
      <c r="E43" s="734" t="s">
        <v>1631</v>
      </c>
      <c r="F43" s="734" t="s">
        <v>1631</v>
      </c>
      <c r="G43" s="734" t="s">
        <v>1631</v>
      </c>
      <c r="H43" s="734" t="s">
        <v>1632</v>
      </c>
      <c r="I43" s="734" t="s">
        <v>1632</v>
      </c>
      <c r="J43" s="734" t="s">
        <v>1632</v>
      </c>
      <c r="K43" s="735" t="s">
        <v>1633</v>
      </c>
      <c r="L43" s="735" t="s">
        <v>1633</v>
      </c>
      <c r="M43" s="718" t="s">
        <v>1633</v>
      </c>
      <c r="N43" s="722" t="s">
        <v>1633</v>
      </c>
      <c r="O43" s="718" t="s">
        <v>1633</v>
      </c>
      <c r="P43" s="718" t="s">
        <v>1633</v>
      </c>
      <c r="Q43" s="718" t="s">
        <v>1633</v>
      </c>
      <c r="R43" s="718" t="s">
        <v>1633</v>
      </c>
      <c r="S43" s="718" t="s">
        <v>1633</v>
      </c>
      <c r="T43" s="718" t="s">
        <v>1633</v>
      </c>
      <c r="U43" s="718" t="s">
        <v>1633</v>
      </c>
      <c r="V43" s="718" t="s">
        <v>1633</v>
      </c>
      <c r="W43" s="735" t="s">
        <v>1633</v>
      </c>
      <c r="X43" s="718" t="s">
        <v>1633</v>
      </c>
      <c r="Y43" s="718" t="s">
        <v>1633</v>
      </c>
      <c r="Z43" s="718" t="s">
        <v>1633</v>
      </c>
      <c r="AA43" s="722" t="s">
        <v>1633</v>
      </c>
      <c r="AB43" s="722" t="s">
        <v>1633</v>
      </c>
      <c r="AC43" s="723" t="s">
        <v>1633</v>
      </c>
      <c r="AD43" s="736" t="s">
        <v>1633</v>
      </c>
      <c r="AE43" s="723" t="s">
        <v>1633</v>
      </c>
      <c r="AF43" s="903" t="s">
        <v>1633</v>
      </c>
      <c r="AG43" s="723" t="s">
        <v>1633</v>
      </c>
      <c r="AH43" s="723" t="s">
        <v>2335</v>
      </c>
      <c r="AI43" s="723" t="s">
        <v>2434</v>
      </c>
      <c r="AJ43" s="1271" t="s">
        <v>2559</v>
      </c>
      <c r="AK43" s="723"/>
      <c r="AL43" s="723"/>
      <c r="AM43" s="723"/>
      <c r="AN43" s="1346"/>
      <c r="AO43" s="737" t="s">
        <v>1634</v>
      </c>
      <c r="AP43" s="749" t="s">
        <v>1635</v>
      </c>
      <c r="AQ43" s="752" t="s">
        <v>1624</v>
      </c>
      <c r="AR43" s="735"/>
      <c r="AS43" s="735" t="s">
        <v>1626</v>
      </c>
    </row>
    <row r="44" spans="1:45" s="741" customFormat="1" ht="21.6" hidden="1" customHeight="1">
      <c r="A44" s="742" t="s">
        <v>670</v>
      </c>
      <c r="B44" s="755" t="s">
        <v>1636</v>
      </c>
      <c r="C44" s="742"/>
      <c r="D44" s="742"/>
      <c r="E44" s="742"/>
      <c r="F44" s="742"/>
      <c r="G44" s="742"/>
      <c r="H44" s="742"/>
      <c r="I44" s="742"/>
      <c r="J44" s="742"/>
      <c r="K44" s="743" t="s">
        <v>1555</v>
      </c>
      <c r="L44" s="743" t="s">
        <v>1555</v>
      </c>
      <c r="M44" s="744" t="s">
        <v>1555</v>
      </c>
      <c r="N44" s="730" t="s">
        <v>1555</v>
      </c>
      <c r="O44" s="744" t="s">
        <v>1555</v>
      </c>
      <c r="P44" s="744" t="s">
        <v>1555</v>
      </c>
      <c r="Q44" s="744" t="s">
        <v>1555</v>
      </c>
      <c r="R44" s="744" t="s">
        <v>1555</v>
      </c>
      <c r="S44" s="744" t="s">
        <v>1555</v>
      </c>
      <c r="T44" s="744" t="s">
        <v>1555</v>
      </c>
      <c r="U44" s="744" t="s">
        <v>1555</v>
      </c>
      <c r="V44" s="744" t="s">
        <v>1555</v>
      </c>
      <c r="W44" s="740" t="s">
        <v>1555</v>
      </c>
      <c r="X44" s="719" t="s">
        <v>1555</v>
      </c>
      <c r="Y44" s="719" t="s">
        <v>1555</v>
      </c>
      <c r="Z44" s="719" t="s">
        <v>1555</v>
      </c>
      <c r="AA44" s="727" t="s">
        <v>1555</v>
      </c>
      <c r="AB44" s="727" t="s">
        <v>1555</v>
      </c>
      <c r="AC44" s="728" t="s">
        <v>1555</v>
      </c>
      <c r="AD44" s="729" t="s">
        <v>1555</v>
      </c>
      <c r="AE44" s="728" t="s">
        <v>1555</v>
      </c>
      <c r="AF44" s="904" t="s">
        <v>1555</v>
      </c>
      <c r="AG44" s="728" t="s">
        <v>1555</v>
      </c>
      <c r="AH44" s="728" t="s">
        <v>2334</v>
      </c>
      <c r="AI44" s="728" t="s">
        <v>2433</v>
      </c>
      <c r="AJ44" s="1272" t="s">
        <v>2558</v>
      </c>
      <c r="AK44" s="728"/>
      <c r="AL44" s="728"/>
      <c r="AM44" s="728"/>
      <c r="AN44" s="1348"/>
      <c r="AO44" s="746"/>
      <c r="AP44" s="749" t="s">
        <v>1637</v>
      </c>
      <c r="AQ44" s="756"/>
      <c r="AR44" s="740"/>
      <c r="AS44" s="743"/>
    </row>
    <row r="45" spans="1:45" s="614" customFormat="1" ht="21.6" customHeight="1">
      <c r="A45" s="757" t="s">
        <v>1596</v>
      </c>
      <c r="B45" s="758" t="s">
        <v>1341</v>
      </c>
      <c r="C45" s="759" t="s">
        <v>1630</v>
      </c>
      <c r="D45" s="723" t="s">
        <v>1631</v>
      </c>
      <c r="E45" s="723" t="s">
        <v>1631</v>
      </c>
      <c r="F45" s="723" t="s">
        <v>1631</v>
      </c>
      <c r="G45" s="723" t="s">
        <v>1631</v>
      </c>
      <c r="H45" s="723" t="s">
        <v>1632</v>
      </c>
      <c r="I45" s="723" t="s">
        <v>1525</v>
      </c>
      <c r="J45" s="718" t="s">
        <v>1638</v>
      </c>
      <c r="K45" s="718" t="s">
        <v>1639</v>
      </c>
      <c r="L45" s="718" t="s">
        <v>1639</v>
      </c>
      <c r="M45" s="718" t="s">
        <v>1639</v>
      </c>
      <c r="N45" s="722" t="s">
        <v>1639</v>
      </c>
      <c r="O45" s="718" t="s">
        <v>1639</v>
      </c>
      <c r="P45" s="718" t="s">
        <v>1639</v>
      </c>
      <c r="Q45" s="718" t="s">
        <v>1640</v>
      </c>
      <c r="R45" s="718" t="s">
        <v>1640</v>
      </c>
      <c r="S45" s="718" t="s">
        <v>1641</v>
      </c>
      <c r="T45" s="718" t="s">
        <v>1641</v>
      </c>
      <c r="U45" s="718" t="s">
        <v>1641</v>
      </c>
      <c r="V45" s="760" t="s">
        <v>1641</v>
      </c>
      <c r="W45" s="760" t="s">
        <v>1641</v>
      </c>
      <c r="X45" s="761" t="s">
        <v>1642</v>
      </c>
      <c r="Y45" s="718" t="s">
        <v>1642</v>
      </c>
      <c r="Z45" s="718" t="s">
        <v>1642</v>
      </c>
      <c r="AA45" s="722" t="s">
        <v>1642</v>
      </c>
      <c r="AB45" s="722" t="s">
        <v>1642</v>
      </c>
      <c r="AC45" s="723" t="s">
        <v>1643</v>
      </c>
      <c r="AD45" s="736" t="s">
        <v>1643</v>
      </c>
      <c r="AE45" s="723" t="s">
        <v>1643</v>
      </c>
      <c r="AF45" s="903" t="s">
        <v>1643</v>
      </c>
      <c r="AG45" s="723" t="s">
        <v>2229</v>
      </c>
      <c r="AH45" s="723" t="s">
        <v>2229</v>
      </c>
      <c r="AI45" s="723" t="s">
        <v>2229</v>
      </c>
      <c r="AJ45" s="1271" t="s">
        <v>2229</v>
      </c>
      <c r="AK45" s="723" t="s">
        <v>2542</v>
      </c>
      <c r="AL45" s="723" t="s">
        <v>2542</v>
      </c>
      <c r="AM45" s="723" t="s">
        <v>2649</v>
      </c>
      <c r="AN45" s="1346" t="s">
        <v>2649</v>
      </c>
      <c r="AO45" s="1381" t="s">
        <v>1634</v>
      </c>
      <c r="AP45" s="762" t="s">
        <v>1644</v>
      </c>
      <c r="AQ45" s="762"/>
      <c r="AR45" s="758"/>
      <c r="AS45" s="763"/>
    </row>
    <row r="46" spans="1:45" s="614" customFormat="1" ht="21.6" customHeight="1">
      <c r="A46" s="764" t="s">
        <v>2537</v>
      </c>
      <c r="B46" s="765" t="s">
        <v>1645</v>
      </c>
      <c r="C46" s="766"/>
      <c r="D46" s="731"/>
      <c r="E46" s="731"/>
      <c r="F46" s="731"/>
      <c r="G46" s="731"/>
      <c r="H46" s="731"/>
      <c r="I46" s="731"/>
      <c r="J46" s="744"/>
      <c r="K46" s="744" t="s">
        <v>1555</v>
      </c>
      <c r="L46" s="744" t="s">
        <v>1555</v>
      </c>
      <c r="M46" s="744" t="s">
        <v>1555</v>
      </c>
      <c r="N46" s="730" t="s">
        <v>1555</v>
      </c>
      <c r="O46" s="744" t="s">
        <v>1555</v>
      </c>
      <c r="P46" s="744" t="s">
        <v>1555</v>
      </c>
      <c r="Q46" s="744" t="s">
        <v>1559</v>
      </c>
      <c r="R46" s="744" t="s">
        <v>1559</v>
      </c>
      <c r="S46" s="744" t="s">
        <v>1559</v>
      </c>
      <c r="T46" s="744" t="s">
        <v>1559</v>
      </c>
      <c r="U46" s="744" t="s">
        <v>1559</v>
      </c>
      <c r="V46" s="732" t="s">
        <v>1559</v>
      </c>
      <c r="W46" s="720" t="s">
        <v>1559</v>
      </c>
      <c r="X46" s="767" t="s">
        <v>1646</v>
      </c>
      <c r="Y46" s="719" t="s">
        <v>1646</v>
      </c>
      <c r="Z46" s="719" t="s">
        <v>1646</v>
      </c>
      <c r="AA46" s="727"/>
      <c r="AB46" s="727"/>
      <c r="AC46" s="728"/>
      <c r="AD46" s="729" t="s">
        <v>1870</v>
      </c>
      <c r="AE46" s="728" t="s">
        <v>1939</v>
      </c>
      <c r="AF46" s="904" t="s">
        <v>1994</v>
      </c>
      <c r="AG46" s="728" t="s">
        <v>2241</v>
      </c>
      <c r="AH46" s="728"/>
      <c r="AI46" s="728"/>
      <c r="AJ46" s="1272"/>
      <c r="AK46" s="728"/>
      <c r="AL46" s="728"/>
      <c r="AM46" s="728"/>
      <c r="AN46" s="1348"/>
      <c r="AO46" s="1382"/>
      <c r="AP46" s="769" t="s">
        <v>1647</v>
      </c>
      <c r="AQ46" s="769"/>
      <c r="AR46" s="765"/>
      <c r="AS46" s="763"/>
    </row>
    <row r="47" spans="1:45" s="614" customFormat="1" ht="17.399999999999999">
      <c r="A47" s="770"/>
      <c r="B47" s="771"/>
      <c r="C47" s="772"/>
      <c r="D47" s="728"/>
      <c r="E47" s="728"/>
      <c r="F47" s="728"/>
      <c r="G47" s="728"/>
      <c r="H47" s="728"/>
      <c r="I47" s="728"/>
      <c r="J47" s="719"/>
      <c r="K47" s="719"/>
      <c r="L47" s="719"/>
      <c r="M47" s="719"/>
      <c r="N47" s="727"/>
      <c r="O47" s="719"/>
      <c r="P47" s="719"/>
      <c r="Q47" s="719"/>
      <c r="R47" s="719"/>
      <c r="S47" s="719"/>
      <c r="T47" s="719"/>
      <c r="U47" s="719"/>
      <c r="V47" s="720"/>
      <c r="W47" s="732"/>
      <c r="X47" s="733"/>
      <c r="Y47" s="744"/>
      <c r="Z47" s="744"/>
      <c r="AA47" s="730" t="s">
        <v>1646</v>
      </c>
      <c r="AB47" s="730" t="s">
        <v>1646</v>
      </c>
      <c r="AC47" s="731" t="s">
        <v>1648</v>
      </c>
      <c r="AD47" s="745" t="s">
        <v>1648</v>
      </c>
      <c r="AE47" s="731" t="s">
        <v>1648</v>
      </c>
      <c r="AF47" s="905" t="s">
        <v>1648</v>
      </c>
      <c r="AG47" s="731" t="s">
        <v>2228</v>
      </c>
      <c r="AH47" s="731" t="s">
        <v>2228</v>
      </c>
      <c r="AI47" s="731" t="s">
        <v>2228</v>
      </c>
      <c r="AJ47" s="1273" t="s">
        <v>2228</v>
      </c>
      <c r="AK47" s="731" t="s">
        <v>2543</v>
      </c>
      <c r="AL47" s="731" t="s">
        <v>2543</v>
      </c>
      <c r="AM47" s="731" t="s">
        <v>2543</v>
      </c>
      <c r="AN47" s="1347" t="s">
        <v>2543</v>
      </c>
      <c r="AO47" s="1383"/>
      <c r="AP47" s="773"/>
      <c r="AQ47" s="773"/>
      <c r="AR47" s="771"/>
      <c r="AS47" s="774"/>
    </row>
    <row r="48" spans="1:45" s="614" customFormat="1" ht="21.6" customHeight="1">
      <c r="A48" s="758" t="s">
        <v>1649</v>
      </c>
      <c r="B48" s="765" t="s">
        <v>1650</v>
      </c>
      <c r="C48" s="772"/>
      <c r="D48" s="728"/>
      <c r="E48" s="728"/>
      <c r="F48" s="728"/>
      <c r="G48" s="728"/>
      <c r="H48" s="728"/>
      <c r="I48" s="728"/>
      <c r="J48" s="719"/>
      <c r="K48" s="719"/>
      <c r="L48" s="719"/>
      <c r="M48" s="719"/>
      <c r="N48" s="727"/>
      <c r="O48" s="719"/>
      <c r="P48" s="719"/>
      <c r="Q48" s="719"/>
      <c r="R48" s="719"/>
      <c r="S48" s="719"/>
      <c r="T48" s="719"/>
      <c r="U48" s="719"/>
      <c r="V48" s="720"/>
      <c r="W48" s="720"/>
      <c r="X48" s="767"/>
      <c r="Y48" s="719"/>
      <c r="Z48" s="719" t="s">
        <v>1651</v>
      </c>
      <c r="AA48" s="727" t="s">
        <v>1651</v>
      </c>
      <c r="AB48" s="727" t="s">
        <v>1651</v>
      </c>
      <c r="AC48" s="728" t="s">
        <v>1651</v>
      </c>
      <c r="AD48" s="729" t="s">
        <v>1651</v>
      </c>
      <c r="AE48" s="728" t="s">
        <v>1651</v>
      </c>
      <c r="AF48" s="904" t="s">
        <v>1651</v>
      </c>
      <c r="AG48" s="728" t="s">
        <v>1651</v>
      </c>
      <c r="AH48" s="728" t="s">
        <v>2336</v>
      </c>
      <c r="AI48" s="728" t="s">
        <v>2435</v>
      </c>
      <c r="AJ48" s="1272" t="s">
        <v>2560</v>
      </c>
      <c r="AK48" s="728" t="s">
        <v>2544</v>
      </c>
      <c r="AL48" s="728" t="s">
        <v>2544</v>
      </c>
      <c r="AM48" s="728" t="s">
        <v>2544</v>
      </c>
      <c r="AN48" s="1348" t="s">
        <v>2544</v>
      </c>
      <c r="AO48" s="768"/>
      <c r="AP48" s="769" t="s">
        <v>1652</v>
      </c>
      <c r="AQ48" s="769"/>
      <c r="AR48" s="1227" t="s">
        <v>1653</v>
      </c>
      <c r="AS48" s="763"/>
    </row>
    <row r="49" spans="1:45" s="614" customFormat="1" ht="21.6" customHeight="1">
      <c r="A49" s="765" t="s">
        <v>2538</v>
      </c>
      <c r="B49" s="765"/>
      <c r="C49" s="772"/>
      <c r="D49" s="728"/>
      <c r="E49" s="728"/>
      <c r="F49" s="728"/>
      <c r="G49" s="728"/>
      <c r="H49" s="728"/>
      <c r="I49" s="728"/>
      <c r="J49" s="719"/>
      <c r="K49" s="719"/>
      <c r="L49" s="719"/>
      <c r="M49" s="719"/>
      <c r="N49" s="727"/>
      <c r="O49" s="719"/>
      <c r="P49" s="719"/>
      <c r="Q49" s="719"/>
      <c r="R49" s="719"/>
      <c r="S49" s="719"/>
      <c r="T49" s="719"/>
      <c r="U49" s="719"/>
      <c r="V49" s="720"/>
      <c r="W49" s="720"/>
      <c r="X49" s="767"/>
      <c r="Y49" s="719"/>
      <c r="Z49" s="719"/>
      <c r="AA49" s="727"/>
      <c r="AB49" s="727"/>
      <c r="AC49" s="728"/>
      <c r="AD49" s="729"/>
      <c r="AE49" s="728"/>
      <c r="AF49" s="904"/>
      <c r="AG49" s="728"/>
      <c r="AH49" s="728"/>
      <c r="AI49" s="728"/>
      <c r="AJ49" s="1272"/>
      <c r="AK49" s="728"/>
      <c r="AL49" s="728"/>
      <c r="AM49" s="728"/>
      <c r="AN49" s="1348"/>
      <c r="AO49" s="768" t="s">
        <v>1634</v>
      </c>
      <c r="AP49" s="769"/>
      <c r="AQ49" s="769"/>
      <c r="AR49" s="765"/>
      <c r="AS49" s="763"/>
    </row>
    <row r="50" spans="1:45" s="614" customFormat="1" ht="21.6" customHeight="1">
      <c r="A50" s="765"/>
      <c r="B50" s="765"/>
      <c r="C50" s="772"/>
      <c r="D50" s="728"/>
      <c r="E50" s="728"/>
      <c r="F50" s="728"/>
      <c r="G50" s="728"/>
      <c r="H50" s="728"/>
      <c r="I50" s="728"/>
      <c r="J50" s="719"/>
      <c r="K50" s="719"/>
      <c r="L50" s="719"/>
      <c r="M50" s="719"/>
      <c r="N50" s="727"/>
      <c r="O50" s="719"/>
      <c r="P50" s="719"/>
      <c r="Q50" s="719"/>
      <c r="R50" s="719"/>
      <c r="S50" s="719"/>
      <c r="T50" s="719"/>
      <c r="U50" s="719"/>
      <c r="V50" s="720"/>
      <c r="W50" s="720"/>
      <c r="X50" s="767"/>
      <c r="Y50" s="719"/>
      <c r="Z50" s="719" t="s">
        <v>1654</v>
      </c>
      <c r="AA50" s="727" t="s">
        <v>1654</v>
      </c>
      <c r="AB50" s="727" t="s">
        <v>1654</v>
      </c>
      <c r="AC50" s="728" t="s">
        <v>1654</v>
      </c>
      <c r="AD50" s="729" t="s">
        <v>1654</v>
      </c>
      <c r="AE50" s="728" t="s">
        <v>1654</v>
      </c>
      <c r="AF50" s="904" t="s">
        <v>1654</v>
      </c>
      <c r="AG50" s="728" t="s">
        <v>1654</v>
      </c>
      <c r="AH50" s="728" t="s">
        <v>2337</v>
      </c>
      <c r="AI50" s="728" t="s">
        <v>2436</v>
      </c>
      <c r="AJ50" s="1272" t="s">
        <v>2561</v>
      </c>
      <c r="AK50" s="728" t="s">
        <v>2545</v>
      </c>
      <c r="AL50" s="728" t="s">
        <v>2545</v>
      </c>
      <c r="AM50" s="728" t="s">
        <v>2545</v>
      </c>
      <c r="AN50" s="1348" t="s">
        <v>2545</v>
      </c>
      <c r="AO50" s="768"/>
      <c r="AP50" s="769"/>
      <c r="AQ50" s="769"/>
      <c r="AR50" s="765"/>
      <c r="AS50" s="763"/>
    </row>
    <row r="51" spans="1:45" s="609" customFormat="1" ht="21.6" customHeight="1">
      <c r="A51" s="718" t="s">
        <v>1596</v>
      </c>
      <c r="B51" s="775" t="s">
        <v>1342</v>
      </c>
      <c r="C51" s="718" t="s">
        <v>1630</v>
      </c>
      <c r="D51" s="718" t="s">
        <v>1631</v>
      </c>
      <c r="E51" s="718" t="s">
        <v>1631</v>
      </c>
      <c r="F51" s="718" t="s">
        <v>1631</v>
      </c>
      <c r="G51" s="718" t="s">
        <v>1631</v>
      </c>
      <c r="H51" s="718" t="s">
        <v>1632</v>
      </c>
      <c r="I51" s="718" t="s">
        <v>1655</v>
      </c>
      <c r="J51" s="718" t="s">
        <v>1656</v>
      </c>
      <c r="K51" s="718" t="s">
        <v>1657</v>
      </c>
      <c r="L51" s="718" t="s">
        <v>1657</v>
      </c>
      <c r="M51" s="718" t="s">
        <v>1657</v>
      </c>
      <c r="N51" s="722" t="s">
        <v>1657</v>
      </c>
      <c r="O51" s="718" t="s">
        <v>1657</v>
      </c>
      <c r="P51" s="718" t="s">
        <v>1657</v>
      </c>
      <c r="Q51" s="718" t="s">
        <v>1658</v>
      </c>
      <c r="R51" s="718" t="s">
        <v>1658</v>
      </c>
      <c r="S51" s="718" t="s">
        <v>1658</v>
      </c>
      <c r="T51" s="718" t="s">
        <v>1658</v>
      </c>
      <c r="U51" s="718" t="s">
        <v>1658</v>
      </c>
      <c r="V51" s="718" t="s">
        <v>1658</v>
      </c>
      <c r="W51" s="718" t="s">
        <v>1658</v>
      </c>
      <c r="X51" s="761" t="s">
        <v>1659</v>
      </c>
      <c r="Y51" s="718" t="s">
        <v>1659</v>
      </c>
      <c r="Z51" s="718" t="s">
        <v>1659</v>
      </c>
      <c r="AA51" s="722" t="s">
        <v>1659</v>
      </c>
      <c r="AB51" s="722" t="s">
        <v>1659</v>
      </c>
      <c r="AC51" s="723" t="s">
        <v>1660</v>
      </c>
      <c r="AD51" s="879" t="s">
        <v>1660</v>
      </c>
      <c r="AE51" s="723" t="s">
        <v>1660</v>
      </c>
      <c r="AF51" s="903" t="s">
        <v>1660</v>
      </c>
      <c r="AG51" s="723" t="s">
        <v>2001</v>
      </c>
      <c r="AH51" s="723" t="s">
        <v>2371</v>
      </c>
      <c r="AI51" s="723" t="s">
        <v>2312</v>
      </c>
      <c r="AJ51" s="1271" t="s">
        <v>2312</v>
      </c>
      <c r="AK51" s="723" t="s">
        <v>2536</v>
      </c>
      <c r="AL51" s="723" t="s">
        <v>2536</v>
      </c>
      <c r="AM51" s="723" t="s">
        <v>2536</v>
      </c>
      <c r="AN51" s="1346" t="s">
        <v>2536</v>
      </c>
      <c r="AO51" s="881" t="s">
        <v>1882</v>
      </c>
      <c r="AP51" s="776" t="s">
        <v>1661</v>
      </c>
      <c r="AQ51" s="777" t="s">
        <v>1881</v>
      </c>
      <c r="AR51" s="1289" t="s">
        <v>2601</v>
      </c>
      <c r="AS51" s="1226" t="s">
        <v>1662</v>
      </c>
    </row>
    <row r="52" spans="1:45" s="609" customFormat="1" ht="21.6" customHeight="1">
      <c r="A52" s="719" t="s">
        <v>1663</v>
      </c>
      <c r="B52" s="719" t="s">
        <v>1664</v>
      </c>
      <c r="C52" s="719"/>
      <c r="D52" s="719"/>
      <c r="E52" s="719"/>
      <c r="F52" s="719"/>
      <c r="G52" s="719"/>
      <c r="H52" s="719"/>
      <c r="I52" s="719" t="s">
        <v>1665</v>
      </c>
      <c r="J52" s="719"/>
      <c r="K52" s="719" t="s">
        <v>1555</v>
      </c>
      <c r="L52" s="719" t="s">
        <v>1555</v>
      </c>
      <c r="M52" s="719" t="s">
        <v>1555</v>
      </c>
      <c r="N52" s="727" t="s">
        <v>1555</v>
      </c>
      <c r="O52" s="719" t="s">
        <v>1555</v>
      </c>
      <c r="P52" s="719" t="s">
        <v>1555</v>
      </c>
      <c r="Q52" s="719" t="s">
        <v>1559</v>
      </c>
      <c r="R52" s="719" t="s">
        <v>1559</v>
      </c>
      <c r="S52" s="719" t="s">
        <v>1559</v>
      </c>
      <c r="T52" s="719" t="s">
        <v>1559</v>
      </c>
      <c r="U52" s="719" t="s">
        <v>1559</v>
      </c>
      <c r="V52" s="719" t="s">
        <v>1559</v>
      </c>
      <c r="W52" s="719" t="s">
        <v>1559</v>
      </c>
      <c r="X52" s="767" t="s">
        <v>1646</v>
      </c>
      <c r="Y52" s="719" t="s">
        <v>1646</v>
      </c>
      <c r="Z52" s="719" t="s">
        <v>1646</v>
      </c>
      <c r="AA52" s="727"/>
      <c r="AB52" s="727"/>
      <c r="AC52" s="728"/>
      <c r="AD52" s="880"/>
      <c r="AE52" s="728" t="s">
        <v>1940</v>
      </c>
      <c r="AF52" s="904" t="s">
        <v>1995</v>
      </c>
      <c r="AG52" s="728" t="s">
        <v>1940</v>
      </c>
      <c r="AH52" s="728" t="s">
        <v>2372</v>
      </c>
      <c r="AI52" s="728" t="s">
        <v>2317</v>
      </c>
      <c r="AJ52" s="1272" t="s">
        <v>2598</v>
      </c>
      <c r="AK52" s="728" t="s">
        <v>2317</v>
      </c>
      <c r="AL52" s="728" t="s">
        <v>2317</v>
      </c>
      <c r="AM52" s="728" t="s">
        <v>2317</v>
      </c>
      <c r="AN52" s="1348" t="s">
        <v>2317</v>
      </c>
      <c r="AO52" s="882"/>
      <c r="AP52" s="725" t="s">
        <v>1883</v>
      </c>
      <c r="AQ52" s="726"/>
      <c r="AR52" s="1290" t="s">
        <v>2602</v>
      </c>
      <c r="AS52" s="763" t="s">
        <v>1666</v>
      </c>
    </row>
    <row r="53" spans="1:45" s="609" customFormat="1" ht="21.6" customHeight="1">
      <c r="A53" s="719"/>
      <c r="B53" s="719"/>
      <c r="C53" s="719"/>
      <c r="D53" s="719"/>
      <c r="E53" s="719"/>
      <c r="F53" s="719"/>
      <c r="G53" s="719"/>
      <c r="H53" s="719"/>
      <c r="I53" s="719"/>
      <c r="J53" s="719"/>
      <c r="K53" s="719"/>
      <c r="L53" s="719"/>
      <c r="M53" s="719"/>
      <c r="N53" s="727"/>
      <c r="O53" s="719"/>
      <c r="P53" s="719"/>
      <c r="Q53" s="719"/>
      <c r="R53" s="719"/>
      <c r="S53" s="719"/>
      <c r="T53" s="719"/>
      <c r="U53" s="719"/>
      <c r="V53" s="719"/>
      <c r="W53" s="719"/>
      <c r="X53" s="767"/>
      <c r="Y53" s="719"/>
      <c r="Z53" s="719"/>
      <c r="AA53" s="727"/>
      <c r="AB53" s="727"/>
      <c r="AC53" s="728"/>
      <c r="AD53" s="880"/>
      <c r="AE53" s="728"/>
      <c r="AF53" s="904"/>
      <c r="AG53" s="728"/>
      <c r="AH53" s="728"/>
      <c r="AI53" s="728"/>
      <c r="AJ53" s="1272"/>
      <c r="AK53" s="728"/>
      <c r="AL53" s="728"/>
      <c r="AM53" s="728"/>
      <c r="AN53" s="1348"/>
      <c r="AO53" s="882"/>
      <c r="AP53" s="725"/>
      <c r="AQ53" s="726"/>
      <c r="AR53" s="1303" t="s">
        <v>2628</v>
      </c>
      <c r="AS53" s="763" t="s">
        <v>1667</v>
      </c>
    </row>
    <row r="54" spans="1:45" s="609" customFormat="1" ht="21.6" customHeight="1">
      <c r="A54" s="719"/>
      <c r="B54" s="719"/>
      <c r="C54" s="719"/>
      <c r="D54" s="719"/>
      <c r="E54" s="719"/>
      <c r="F54" s="719"/>
      <c r="G54" s="719"/>
      <c r="H54" s="719"/>
      <c r="I54" s="719"/>
      <c r="J54" s="719"/>
      <c r="K54" s="719"/>
      <c r="L54" s="719"/>
      <c r="M54" s="719"/>
      <c r="N54" s="727"/>
      <c r="O54" s="719"/>
      <c r="P54" s="719"/>
      <c r="Q54" s="719"/>
      <c r="R54" s="719"/>
      <c r="S54" s="719"/>
      <c r="T54" s="719"/>
      <c r="U54" s="719"/>
      <c r="V54" s="719"/>
      <c r="W54" s="719"/>
      <c r="X54" s="767"/>
      <c r="Y54" s="719"/>
      <c r="Z54" s="719"/>
      <c r="AA54" s="727"/>
      <c r="AB54" s="727"/>
      <c r="AC54" s="728"/>
      <c r="AD54" s="880"/>
      <c r="AE54" s="728"/>
      <c r="AF54" s="904"/>
      <c r="AG54" s="728"/>
      <c r="AH54" s="728"/>
      <c r="AI54" s="728"/>
      <c r="AJ54" s="1272"/>
      <c r="AK54" s="728"/>
      <c r="AL54" s="728"/>
      <c r="AM54" s="728"/>
      <c r="AN54" s="1348"/>
      <c r="AO54" s="882"/>
      <c r="AP54" s="725"/>
      <c r="AQ54" s="726"/>
      <c r="AR54" s="719"/>
      <c r="AS54" s="763" t="s">
        <v>1668</v>
      </c>
    </row>
    <row r="55" spans="1:45" s="609" customFormat="1" ht="21.6" customHeight="1">
      <c r="A55" s="744"/>
      <c r="B55" s="744"/>
      <c r="C55" s="744"/>
      <c r="D55" s="744"/>
      <c r="E55" s="744"/>
      <c r="F55" s="744"/>
      <c r="G55" s="744"/>
      <c r="H55" s="744"/>
      <c r="I55" s="744"/>
      <c r="J55" s="744"/>
      <c r="K55" s="744"/>
      <c r="L55" s="744"/>
      <c r="M55" s="744"/>
      <c r="N55" s="730"/>
      <c r="O55" s="744"/>
      <c r="P55" s="744"/>
      <c r="Q55" s="744"/>
      <c r="R55" s="744"/>
      <c r="S55" s="744"/>
      <c r="T55" s="744"/>
      <c r="U55" s="744"/>
      <c r="V55" s="744"/>
      <c r="W55" s="744"/>
      <c r="X55" s="733"/>
      <c r="Y55" s="744"/>
      <c r="Z55" s="744"/>
      <c r="AA55" s="727" t="s">
        <v>1646</v>
      </c>
      <c r="AB55" s="727" t="s">
        <v>1646</v>
      </c>
      <c r="AC55" s="728" t="s">
        <v>1648</v>
      </c>
      <c r="AD55" s="880" t="s">
        <v>1648</v>
      </c>
      <c r="AE55" s="731" t="s">
        <v>1648</v>
      </c>
      <c r="AF55" s="905" t="s">
        <v>1648</v>
      </c>
      <c r="AG55" s="731" t="s">
        <v>2003</v>
      </c>
      <c r="AH55" s="731" t="s">
        <v>2373</v>
      </c>
      <c r="AI55" s="731" t="s">
        <v>2228</v>
      </c>
      <c r="AJ55" s="1273" t="s">
        <v>2228</v>
      </c>
      <c r="AK55" s="731" t="s">
        <v>2605</v>
      </c>
      <c r="AL55" s="731" t="s">
        <v>2636</v>
      </c>
      <c r="AM55" s="731" t="s">
        <v>2605</v>
      </c>
      <c r="AN55" s="1347" t="s">
        <v>2605</v>
      </c>
      <c r="AO55" s="883"/>
      <c r="AP55" s="778"/>
      <c r="AQ55" s="779"/>
      <c r="AR55" s="744"/>
      <c r="AS55" s="763" t="s">
        <v>2379</v>
      </c>
    </row>
    <row r="56" spans="1:45" s="753" customFormat="1" ht="21.6" hidden="1" customHeight="1">
      <c r="A56" s="735" t="s">
        <v>1596</v>
      </c>
      <c r="B56" s="780" t="s">
        <v>1669</v>
      </c>
      <c r="C56" s="735" t="s">
        <v>1630</v>
      </c>
      <c r="D56" s="735" t="s">
        <v>1631</v>
      </c>
      <c r="E56" s="735" t="s">
        <v>1631</v>
      </c>
      <c r="F56" s="735" t="s">
        <v>1631</v>
      </c>
      <c r="G56" s="735" t="s">
        <v>1631</v>
      </c>
      <c r="H56" s="735" t="s">
        <v>1632</v>
      </c>
      <c r="I56" s="735" t="s">
        <v>1525</v>
      </c>
      <c r="J56" s="735" t="s">
        <v>1525</v>
      </c>
      <c r="K56" s="735" t="s">
        <v>1670</v>
      </c>
      <c r="L56" s="735" t="s">
        <v>1670</v>
      </c>
      <c r="M56" s="735" t="s">
        <v>1670</v>
      </c>
      <c r="N56" s="735" t="s">
        <v>1670</v>
      </c>
      <c r="O56" s="735" t="s">
        <v>1670</v>
      </c>
      <c r="P56" s="735" t="s">
        <v>1670</v>
      </c>
      <c r="Q56" s="735" t="s">
        <v>1670</v>
      </c>
      <c r="R56" s="718" t="s">
        <v>1670</v>
      </c>
      <c r="S56" s="718" t="s">
        <v>1670</v>
      </c>
      <c r="T56" s="718" t="s">
        <v>1670</v>
      </c>
      <c r="U56" s="718" t="s">
        <v>1670</v>
      </c>
      <c r="V56" s="718" t="s">
        <v>1670</v>
      </c>
      <c r="W56" s="718" t="s">
        <v>1670</v>
      </c>
      <c r="X56" s="718" t="s">
        <v>1670</v>
      </c>
      <c r="Y56" s="718" t="s">
        <v>1670</v>
      </c>
      <c r="Z56" s="718" t="s">
        <v>1670</v>
      </c>
      <c r="AA56" s="722" t="s">
        <v>1670</v>
      </c>
      <c r="AB56" s="722" t="s">
        <v>1670</v>
      </c>
      <c r="AC56" s="723" t="s">
        <v>1670</v>
      </c>
      <c r="AD56" s="736" t="s">
        <v>1670</v>
      </c>
      <c r="AE56" s="728" t="s">
        <v>1670</v>
      </c>
      <c r="AF56" s="904" t="s">
        <v>1670</v>
      </c>
      <c r="AG56" s="728" t="s">
        <v>1670</v>
      </c>
      <c r="AH56" s="728" t="s">
        <v>2338</v>
      </c>
      <c r="AI56" s="728" t="s">
        <v>2437</v>
      </c>
      <c r="AJ56" s="1272" t="s">
        <v>2562</v>
      </c>
      <c r="AK56" s="728"/>
      <c r="AL56" s="728"/>
      <c r="AM56" s="728"/>
      <c r="AN56" s="1348"/>
      <c r="AO56" s="749" t="s">
        <v>1671</v>
      </c>
      <c r="AP56" s="749" t="s">
        <v>1623</v>
      </c>
      <c r="AQ56" s="752" t="s">
        <v>1624</v>
      </c>
      <c r="AR56" s="740"/>
      <c r="AS56" s="740"/>
    </row>
    <row r="57" spans="1:45" s="753" customFormat="1" ht="21.6" hidden="1" customHeight="1">
      <c r="A57" s="743" t="s">
        <v>675</v>
      </c>
      <c r="B57" s="743" t="s">
        <v>1672</v>
      </c>
      <c r="C57" s="743"/>
      <c r="D57" s="743"/>
      <c r="E57" s="743"/>
      <c r="F57" s="743"/>
      <c r="G57" s="743"/>
      <c r="H57" s="743"/>
      <c r="I57" s="743"/>
      <c r="J57" s="743"/>
      <c r="K57" s="743" t="s">
        <v>1555</v>
      </c>
      <c r="L57" s="743" t="s">
        <v>1555</v>
      </c>
      <c r="M57" s="743" t="s">
        <v>1555</v>
      </c>
      <c r="N57" s="743" t="s">
        <v>1555</v>
      </c>
      <c r="O57" s="743" t="s">
        <v>1555</v>
      </c>
      <c r="P57" s="743" t="s">
        <v>1555</v>
      </c>
      <c r="Q57" s="743" t="s">
        <v>1555</v>
      </c>
      <c r="R57" s="744" t="s">
        <v>1555</v>
      </c>
      <c r="S57" s="744" t="s">
        <v>1555</v>
      </c>
      <c r="T57" s="744" t="s">
        <v>1555</v>
      </c>
      <c r="U57" s="744" t="s">
        <v>1555</v>
      </c>
      <c r="V57" s="744" t="s">
        <v>1555</v>
      </c>
      <c r="W57" s="744" t="s">
        <v>1555</v>
      </c>
      <c r="X57" s="744" t="s">
        <v>1555</v>
      </c>
      <c r="Y57" s="744" t="s">
        <v>1555</v>
      </c>
      <c r="Z57" s="744" t="s">
        <v>1555</v>
      </c>
      <c r="AA57" s="730" t="s">
        <v>1555</v>
      </c>
      <c r="AB57" s="730" t="s">
        <v>1555</v>
      </c>
      <c r="AC57" s="731" t="s">
        <v>1555</v>
      </c>
      <c r="AD57" s="745" t="s">
        <v>1555</v>
      </c>
      <c r="AE57" s="731" t="s">
        <v>1555</v>
      </c>
      <c r="AF57" s="905" t="s">
        <v>1555</v>
      </c>
      <c r="AG57" s="731" t="s">
        <v>1555</v>
      </c>
      <c r="AH57" s="731" t="s">
        <v>2334</v>
      </c>
      <c r="AI57" s="731" t="s">
        <v>2433</v>
      </c>
      <c r="AJ57" s="1273" t="s">
        <v>2558</v>
      </c>
      <c r="AK57" s="731"/>
      <c r="AL57" s="731"/>
      <c r="AM57" s="731"/>
      <c r="AN57" s="1347"/>
      <c r="AO57" s="747"/>
      <c r="AP57" s="749" t="s">
        <v>1628</v>
      </c>
      <c r="AQ57" s="754"/>
      <c r="AR57" s="743"/>
      <c r="AS57" s="743"/>
    </row>
    <row r="58" spans="1:45" s="741" customFormat="1" ht="21.6" hidden="1" customHeight="1">
      <c r="A58" s="734" t="s">
        <v>1673</v>
      </c>
      <c r="B58" s="734" t="s">
        <v>1674</v>
      </c>
      <c r="C58" s="734" t="s">
        <v>1675</v>
      </c>
      <c r="D58" s="734" t="s">
        <v>1675</v>
      </c>
      <c r="E58" s="734" t="s">
        <v>1675</v>
      </c>
      <c r="F58" s="734" t="s">
        <v>1675</v>
      </c>
      <c r="G58" s="734" t="s">
        <v>1675</v>
      </c>
      <c r="H58" s="734" t="s">
        <v>1675</v>
      </c>
      <c r="I58" s="734" t="s">
        <v>1675</v>
      </c>
      <c r="J58" s="734" t="s">
        <v>1675</v>
      </c>
      <c r="K58" s="735" t="s">
        <v>1675</v>
      </c>
      <c r="L58" s="718" t="s">
        <v>1675</v>
      </c>
      <c r="M58" s="718" t="s">
        <v>1675</v>
      </c>
      <c r="N58" s="781" t="s">
        <v>1675</v>
      </c>
      <c r="O58" s="718" t="s">
        <v>1675</v>
      </c>
      <c r="P58" s="718" t="s">
        <v>1675</v>
      </c>
      <c r="Q58" s="718" t="s">
        <v>1675</v>
      </c>
      <c r="R58" s="718" t="s">
        <v>1675</v>
      </c>
      <c r="S58" s="718" t="s">
        <v>1675</v>
      </c>
      <c r="T58" s="718" t="s">
        <v>1675</v>
      </c>
      <c r="U58" s="718" t="s">
        <v>1675</v>
      </c>
      <c r="V58" s="718" t="s">
        <v>1675</v>
      </c>
      <c r="W58" s="718" t="s">
        <v>1675</v>
      </c>
      <c r="X58" s="718" t="s">
        <v>1675</v>
      </c>
      <c r="Y58" s="718" t="s">
        <v>1675</v>
      </c>
      <c r="Z58" s="718" t="s">
        <v>1675</v>
      </c>
      <c r="AA58" s="722" t="s">
        <v>1675</v>
      </c>
      <c r="AB58" s="722" t="s">
        <v>1675</v>
      </c>
      <c r="AC58" s="723" t="s">
        <v>1675</v>
      </c>
      <c r="AD58" s="736" t="s">
        <v>1675</v>
      </c>
      <c r="AE58" s="723" t="s">
        <v>1675</v>
      </c>
      <c r="AF58" s="903" t="s">
        <v>1675</v>
      </c>
      <c r="AG58" s="723" t="s">
        <v>1675</v>
      </c>
      <c r="AH58" s="723" t="s">
        <v>2339</v>
      </c>
      <c r="AI58" s="723" t="s">
        <v>2438</v>
      </c>
      <c r="AJ58" s="1271" t="s">
        <v>2563</v>
      </c>
      <c r="AK58" s="723"/>
      <c r="AL58" s="723"/>
      <c r="AM58" s="723"/>
      <c r="AN58" s="1346"/>
      <c r="AO58" s="737" t="s">
        <v>1599</v>
      </c>
      <c r="AP58" s="749" t="s">
        <v>1525</v>
      </c>
      <c r="AQ58" s="749" t="s">
        <v>1676</v>
      </c>
      <c r="AR58" s="739" t="s">
        <v>1677</v>
      </c>
      <c r="AS58" s="735" t="s">
        <v>1678</v>
      </c>
    </row>
    <row r="59" spans="1:45" s="741" customFormat="1" ht="21.6" hidden="1" customHeight="1">
      <c r="A59" s="782"/>
      <c r="B59" s="742"/>
      <c r="C59" s="742"/>
      <c r="D59" s="742"/>
      <c r="E59" s="742"/>
      <c r="F59" s="742"/>
      <c r="G59" s="742"/>
      <c r="H59" s="742"/>
      <c r="I59" s="742"/>
      <c r="J59" s="742"/>
      <c r="K59" s="743"/>
      <c r="L59" s="744"/>
      <c r="M59" s="744"/>
      <c r="N59" s="783"/>
      <c r="O59" s="744"/>
      <c r="P59" s="744"/>
      <c r="Q59" s="744"/>
      <c r="R59" s="744"/>
      <c r="S59" s="744"/>
      <c r="T59" s="744"/>
      <c r="U59" s="744"/>
      <c r="V59" s="744"/>
      <c r="W59" s="744"/>
      <c r="X59" s="744"/>
      <c r="Y59" s="744"/>
      <c r="Z59" s="744"/>
      <c r="AA59" s="730"/>
      <c r="AB59" s="730"/>
      <c r="AC59" s="731"/>
      <c r="AD59" s="745"/>
      <c r="AE59" s="731"/>
      <c r="AF59" s="905"/>
      <c r="AG59" s="731"/>
      <c r="AH59" s="731"/>
      <c r="AI59" s="731"/>
      <c r="AJ59" s="1273"/>
      <c r="AK59" s="731"/>
      <c r="AL59" s="731"/>
      <c r="AM59" s="731"/>
      <c r="AN59" s="1347"/>
      <c r="AO59" s="746"/>
      <c r="AP59" s="747"/>
      <c r="AQ59" s="747"/>
      <c r="AR59" s="750"/>
      <c r="AS59" s="743"/>
    </row>
    <row r="60" spans="1:45" s="741" customFormat="1" ht="21.6" hidden="1" customHeight="1">
      <c r="A60" s="734" t="s">
        <v>1673</v>
      </c>
      <c r="B60" s="784" t="s">
        <v>1679</v>
      </c>
      <c r="C60" s="734" t="s">
        <v>1680</v>
      </c>
      <c r="D60" s="734" t="s">
        <v>1680</v>
      </c>
      <c r="E60" s="734" t="s">
        <v>1680</v>
      </c>
      <c r="F60" s="734" t="s">
        <v>1680</v>
      </c>
      <c r="G60" s="734" t="s">
        <v>1680</v>
      </c>
      <c r="H60" s="734" t="s">
        <v>1680</v>
      </c>
      <c r="I60" s="734" t="s">
        <v>1680</v>
      </c>
      <c r="J60" s="734" t="s">
        <v>1680</v>
      </c>
      <c r="K60" s="735" t="s">
        <v>1680</v>
      </c>
      <c r="L60" s="718" t="s">
        <v>1680</v>
      </c>
      <c r="M60" s="718" t="s">
        <v>1680</v>
      </c>
      <c r="N60" s="781" t="s">
        <v>1680</v>
      </c>
      <c r="O60" s="718" t="s">
        <v>1680</v>
      </c>
      <c r="P60" s="718" t="s">
        <v>1680</v>
      </c>
      <c r="Q60" s="718" t="s">
        <v>1680</v>
      </c>
      <c r="R60" s="718" t="s">
        <v>1680</v>
      </c>
      <c r="S60" s="718" t="s">
        <v>1680</v>
      </c>
      <c r="T60" s="718" t="s">
        <v>1680</v>
      </c>
      <c r="U60" s="718" t="s">
        <v>1680</v>
      </c>
      <c r="V60" s="718" t="s">
        <v>1680</v>
      </c>
      <c r="W60" s="718" t="s">
        <v>1680</v>
      </c>
      <c r="X60" s="718" t="s">
        <v>1680</v>
      </c>
      <c r="Y60" s="718" t="s">
        <v>1680</v>
      </c>
      <c r="Z60" s="718" t="s">
        <v>1680</v>
      </c>
      <c r="AA60" s="722" t="s">
        <v>1680</v>
      </c>
      <c r="AB60" s="722" t="s">
        <v>1680</v>
      </c>
      <c r="AC60" s="723" t="s">
        <v>1680</v>
      </c>
      <c r="AD60" s="736" t="s">
        <v>1680</v>
      </c>
      <c r="AE60" s="723" t="s">
        <v>1680</v>
      </c>
      <c r="AF60" s="903" t="s">
        <v>1680</v>
      </c>
      <c r="AG60" s="723" t="s">
        <v>1680</v>
      </c>
      <c r="AH60" s="723" t="s">
        <v>2340</v>
      </c>
      <c r="AI60" s="723" t="s">
        <v>2439</v>
      </c>
      <c r="AJ60" s="1271" t="s">
        <v>2564</v>
      </c>
      <c r="AK60" s="723"/>
      <c r="AL60" s="723"/>
      <c r="AM60" s="723"/>
      <c r="AN60" s="1346"/>
      <c r="AO60" s="737" t="s">
        <v>1681</v>
      </c>
      <c r="AP60" s="749" t="s">
        <v>1525</v>
      </c>
      <c r="AQ60" s="785" t="s">
        <v>1682</v>
      </c>
      <c r="AR60" s="750" t="s">
        <v>1683</v>
      </c>
      <c r="AS60" s="735" t="s">
        <v>1678</v>
      </c>
    </row>
    <row r="61" spans="1:45" s="741" customFormat="1" ht="21.6" hidden="1" customHeight="1">
      <c r="A61" s="782"/>
      <c r="B61" s="786"/>
      <c r="C61" s="742"/>
      <c r="D61" s="742"/>
      <c r="E61" s="742"/>
      <c r="F61" s="742"/>
      <c r="G61" s="742"/>
      <c r="H61" s="742"/>
      <c r="I61" s="742"/>
      <c r="J61" s="742"/>
      <c r="K61" s="743"/>
      <c r="L61" s="744"/>
      <c r="M61" s="744"/>
      <c r="N61" s="783"/>
      <c r="O61" s="744"/>
      <c r="P61" s="744"/>
      <c r="Q61" s="744"/>
      <c r="R61" s="744"/>
      <c r="S61" s="744"/>
      <c r="T61" s="744"/>
      <c r="U61" s="744"/>
      <c r="V61" s="744"/>
      <c r="W61" s="744"/>
      <c r="X61" s="744"/>
      <c r="Y61" s="744"/>
      <c r="Z61" s="744"/>
      <c r="AA61" s="730"/>
      <c r="AB61" s="730"/>
      <c r="AC61" s="731"/>
      <c r="AD61" s="745"/>
      <c r="AE61" s="731"/>
      <c r="AF61" s="905"/>
      <c r="AG61" s="731"/>
      <c r="AH61" s="731"/>
      <c r="AI61" s="731"/>
      <c r="AJ61" s="1273"/>
      <c r="AK61" s="731"/>
      <c r="AL61" s="731"/>
      <c r="AM61" s="731"/>
      <c r="AN61" s="1347"/>
      <c r="AO61" s="746" t="s">
        <v>1684</v>
      </c>
      <c r="AP61" s="754"/>
      <c r="AQ61" s="754"/>
      <c r="AR61" s="748"/>
      <c r="AS61" s="743"/>
    </row>
    <row r="62" spans="1:45" s="741" customFormat="1" ht="21.6" hidden="1" customHeight="1">
      <c r="A62" s="782"/>
      <c r="B62" s="784" t="s">
        <v>1685</v>
      </c>
      <c r="C62" s="734" t="s">
        <v>1686</v>
      </c>
      <c r="D62" s="734" t="s">
        <v>1686</v>
      </c>
      <c r="E62" s="734" t="s">
        <v>1686</v>
      </c>
      <c r="F62" s="734" t="s">
        <v>1686</v>
      </c>
      <c r="G62" s="734" t="s">
        <v>1686</v>
      </c>
      <c r="H62" s="734" t="s">
        <v>1686</v>
      </c>
      <c r="I62" s="734" t="s">
        <v>1686</v>
      </c>
      <c r="J62" s="734" t="s">
        <v>1686</v>
      </c>
      <c r="K62" s="735" t="s">
        <v>1686</v>
      </c>
      <c r="L62" s="718" t="s">
        <v>1686</v>
      </c>
      <c r="M62" s="718" t="s">
        <v>1686</v>
      </c>
      <c r="N62" s="781" t="s">
        <v>1686</v>
      </c>
      <c r="O62" s="718" t="s">
        <v>1686</v>
      </c>
      <c r="P62" s="718" t="s">
        <v>1686</v>
      </c>
      <c r="Q62" s="718" t="s">
        <v>1686</v>
      </c>
      <c r="R62" s="718" t="s">
        <v>1686</v>
      </c>
      <c r="S62" s="718" t="s">
        <v>1686</v>
      </c>
      <c r="T62" s="718" t="s">
        <v>1686</v>
      </c>
      <c r="U62" s="718" t="s">
        <v>1686</v>
      </c>
      <c r="V62" s="718" t="s">
        <v>1686</v>
      </c>
      <c r="W62" s="718" t="s">
        <v>1686</v>
      </c>
      <c r="X62" s="718" t="s">
        <v>1686</v>
      </c>
      <c r="Y62" s="718" t="s">
        <v>1686</v>
      </c>
      <c r="Z62" s="718" t="s">
        <v>1686</v>
      </c>
      <c r="AA62" s="722" t="s">
        <v>1686</v>
      </c>
      <c r="AB62" s="722" t="s">
        <v>1686</v>
      </c>
      <c r="AC62" s="723" t="s">
        <v>1686</v>
      </c>
      <c r="AD62" s="736" t="s">
        <v>1686</v>
      </c>
      <c r="AE62" s="723" t="s">
        <v>1686</v>
      </c>
      <c r="AF62" s="903" t="s">
        <v>1686</v>
      </c>
      <c r="AG62" s="723" t="s">
        <v>1686</v>
      </c>
      <c r="AH62" s="723" t="s">
        <v>2341</v>
      </c>
      <c r="AI62" s="723" t="s">
        <v>2440</v>
      </c>
      <c r="AJ62" s="1271" t="s">
        <v>2565</v>
      </c>
      <c r="AK62" s="723"/>
      <c r="AL62" s="723"/>
      <c r="AM62" s="723"/>
      <c r="AN62" s="1346"/>
      <c r="AO62" s="737" t="s">
        <v>1681</v>
      </c>
      <c r="AP62" s="749" t="s">
        <v>1525</v>
      </c>
      <c r="AQ62" s="785" t="s">
        <v>1687</v>
      </c>
      <c r="AR62" s="750" t="s">
        <v>1688</v>
      </c>
      <c r="AS62" s="735" t="s">
        <v>1678</v>
      </c>
    </row>
    <row r="63" spans="1:45" s="741" customFormat="1" ht="21" hidden="1" customHeight="1">
      <c r="A63" s="782"/>
      <c r="B63" s="786"/>
      <c r="C63" s="742"/>
      <c r="D63" s="742"/>
      <c r="E63" s="742"/>
      <c r="F63" s="742"/>
      <c r="G63" s="742"/>
      <c r="H63" s="742"/>
      <c r="I63" s="742"/>
      <c r="J63" s="742"/>
      <c r="K63" s="743"/>
      <c r="L63" s="744"/>
      <c r="M63" s="744"/>
      <c r="N63" s="783"/>
      <c r="O63" s="744"/>
      <c r="P63" s="744"/>
      <c r="Q63" s="744"/>
      <c r="R63" s="744"/>
      <c r="S63" s="744"/>
      <c r="T63" s="744"/>
      <c r="U63" s="744"/>
      <c r="V63" s="744"/>
      <c r="W63" s="744"/>
      <c r="X63" s="744"/>
      <c r="Y63" s="744"/>
      <c r="Z63" s="744"/>
      <c r="AA63" s="730"/>
      <c r="AB63" s="730"/>
      <c r="AC63" s="731"/>
      <c r="AD63" s="745"/>
      <c r="AE63" s="731"/>
      <c r="AF63" s="905"/>
      <c r="AG63" s="731"/>
      <c r="AH63" s="731"/>
      <c r="AI63" s="731"/>
      <c r="AJ63" s="1273"/>
      <c r="AK63" s="731"/>
      <c r="AL63" s="731"/>
      <c r="AM63" s="731"/>
      <c r="AN63" s="1347"/>
      <c r="AO63" s="746" t="s">
        <v>1689</v>
      </c>
      <c r="AP63" s="754"/>
      <c r="AQ63" s="754"/>
      <c r="AR63" s="743"/>
      <c r="AS63" s="743"/>
    </row>
    <row r="64" spans="1:45" s="741" customFormat="1" ht="21.6" hidden="1" customHeight="1">
      <c r="A64" s="782"/>
      <c r="B64" s="784" t="s">
        <v>1690</v>
      </c>
      <c r="C64" s="734" t="s">
        <v>1691</v>
      </c>
      <c r="D64" s="734" t="s">
        <v>1692</v>
      </c>
      <c r="E64" s="734" t="s">
        <v>1692</v>
      </c>
      <c r="F64" s="734" t="s">
        <v>1692</v>
      </c>
      <c r="G64" s="734" t="s">
        <v>1692</v>
      </c>
      <c r="H64" s="734" t="s">
        <v>1692</v>
      </c>
      <c r="I64" s="734" t="s">
        <v>1692</v>
      </c>
      <c r="J64" s="734" t="s">
        <v>1692</v>
      </c>
      <c r="K64" s="735" t="s">
        <v>1692</v>
      </c>
      <c r="L64" s="718" t="s">
        <v>1692</v>
      </c>
      <c r="M64" s="718" t="s">
        <v>1692</v>
      </c>
      <c r="N64" s="781" t="s">
        <v>1692</v>
      </c>
      <c r="O64" s="718" t="s">
        <v>1692</v>
      </c>
      <c r="P64" s="718" t="s">
        <v>1692</v>
      </c>
      <c r="Q64" s="718" t="s">
        <v>1692</v>
      </c>
      <c r="R64" s="718" t="s">
        <v>1692</v>
      </c>
      <c r="S64" s="718" t="s">
        <v>1692</v>
      </c>
      <c r="T64" s="718" t="s">
        <v>1692</v>
      </c>
      <c r="U64" s="718" t="s">
        <v>1692</v>
      </c>
      <c r="V64" s="718" t="s">
        <v>1692</v>
      </c>
      <c r="W64" s="718" t="s">
        <v>1692</v>
      </c>
      <c r="X64" s="718" t="s">
        <v>1692</v>
      </c>
      <c r="Y64" s="718" t="s">
        <v>1692</v>
      </c>
      <c r="Z64" s="718" t="s">
        <v>1692</v>
      </c>
      <c r="AA64" s="722" t="s">
        <v>1692</v>
      </c>
      <c r="AB64" s="722" t="s">
        <v>1692</v>
      </c>
      <c r="AC64" s="723" t="s">
        <v>1692</v>
      </c>
      <c r="AD64" s="736" t="s">
        <v>1692</v>
      </c>
      <c r="AE64" s="723" t="s">
        <v>1692</v>
      </c>
      <c r="AF64" s="903" t="s">
        <v>1692</v>
      </c>
      <c r="AG64" s="723" t="s">
        <v>1692</v>
      </c>
      <c r="AH64" s="723" t="s">
        <v>2342</v>
      </c>
      <c r="AI64" s="723" t="s">
        <v>2441</v>
      </c>
      <c r="AJ64" s="1271" t="s">
        <v>2566</v>
      </c>
      <c r="AK64" s="723"/>
      <c r="AL64" s="723"/>
      <c r="AM64" s="723"/>
      <c r="AN64" s="1346"/>
      <c r="AO64" s="737" t="s">
        <v>1681</v>
      </c>
      <c r="AP64" s="749" t="s">
        <v>1693</v>
      </c>
      <c r="AQ64" s="785" t="s">
        <v>1694</v>
      </c>
      <c r="AR64" s="739" t="s">
        <v>1695</v>
      </c>
      <c r="AS64" s="735" t="s">
        <v>1678</v>
      </c>
    </row>
    <row r="65" spans="1:45" s="741" customFormat="1" ht="34.950000000000003" hidden="1" customHeight="1">
      <c r="A65" s="782"/>
      <c r="B65" s="787" t="s">
        <v>671</v>
      </c>
      <c r="C65" s="782"/>
      <c r="D65" s="782"/>
      <c r="E65" s="782"/>
      <c r="F65" s="782"/>
      <c r="G65" s="782"/>
      <c r="H65" s="782"/>
      <c r="I65" s="782"/>
      <c r="J65" s="782"/>
      <c r="K65" s="740"/>
      <c r="L65" s="719"/>
      <c r="M65" s="719"/>
      <c r="N65" s="788"/>
      <c r="O65" s="719"/>
      <c r="P65" s="719"/>
      <c r="Q65" s="719"/>
      <c r="R65" s="719"/>
      <c r="S65" s="719"/>
      <c r="T65" s="719"/>
      <c r="U65" s="719"/>
      <c r="V65" s="719"/>
      <c r="W65" s="719"/>
      <c r="X65" s="719"/>
      <c r="Y65" s="719"/>
      <c r="Z65" s="719"/>
      <c r="AA65" s="727"/>
      <c r="AB65" s="727"/>
      <c r="AC65" s="728"/>
      <c r="AD65" s="729"/>
      <c r="AE65" s="728"/>
      <c r="AF65" s="904"/>
      <c r="AG65" s="728"/>
      <c r="AH65" s="728"/>
      <c r="AI65" s="728"/>
      <c r="AJ65" s="1272"/>
      <c r="AK65" s="728"/>
      <c r="AL65" s="728"/>
      <c r="AM65" s="728"/>
      <c r="AN65" s="1348"/>
      <c r="AO65" s="746" t="s">
        <v>1689</v>
      </c>
      <c r="AP65" s="789" t="s">
        <v>1696</v>
      </c>
      <c r="AQ65" s="756"/>
      <c r="AR65" s="743"/>
      <c r="AS65" s="743"/>
    </row>
    <row r="66" spans="1:45" s="609" customFormat="1" ht="53.4" hidden="1" customHeight="1">
      <c r="A66" s="1371" t="s">
        <v>1697</v>
      </c>
      <c r="B66" s="1371" t="s">
        <v>1698</v>
      </c>
      <c r="C66" s="718" t="s">
        <v>1691</v>
      </c>
      <c r="D66" s="718" t="s">
        <v>1692</v>
      </c>
      <c r="E66" s="718" t="s">
        <v>1692</v>
      </c>
      <c r="F66" s="718" t="s">
        <v>1692</v>
      </c>
      <c r="G66" s="718" t="s">
        <v>1692</v>
      </c>
      <c r="H66" s="718" t="s">
        <v>1692</v>
      </c>
      <c r="I66" s="718" t="s">
        <v>1525</v>
      </c>
      <c r="J66" s="790" t="s">
        <v>1699</v>
      </c>
      <c r="K66" s="791" t="s">
        <v>1700</v>
      </c>
      <c r="L66" s="792" t="s">
        <v>1701</v>
      </c>
      <c r="M66" s="792" t="s">
        <v>1702</v>
      </c>
      <c r="N66" s="793" t="s">
        <v>1702</v>
      </c>
      <c r="O66" s="792" t="s">
        <v>1702</v>
      </c>
      <c r="P66" s="792" t="s">
        <v>1702</v>
      </c>
      <c r="Q66" s="792" t="s">
        <v>1702</v>
      </c>
      <c r="R66" s="792" t="s">
        <v>1702</v>
      </c>
      <c r="S66" s="792" t="s">
        <v>1702</v>
      </c>
      <c r="T66" s="794" t="s">
        <v>1702</v>
      </c>
      <c r="U66" s="792" t="s">
        <v>1702</v>
      </c>
      <c r="V66" s="1371" t="s">
        <v>1702</v>
      </c>
      <c r="W66" s="1371" t="s">
        <v>1702</v>
      </c>
      <c r="X66" s="1371" t="s">
        <v>1702</v>
      </c>
      <c r="Y66" s="1371" t="s">
        <v>1702</v>
      </c>
      <c r="Z66" s="1371" t="s">
        <v>1702</v>
      </c>
      <c r="AA66" s="1373" t="s">
        <v>1702</v>
      </c>
      <c r="AB66" s="1373" t="s">
        <v>1702</v>
      </c>
      <c r="AC66" s="1369" t="s">
        <v>1702</v>
      </c>
      <c r="AD66" s="1373" t="s">
        <v>1702</v>
      </c>
      <c r="AE66" s="1369" t="s">
        <v>1702</v>
      </c>
      <c r="AF66" s="1367" t="s">
        <v>1702</v>
      </c>
      <c r="AG66" s="1369" t="s">
        <v>1702</v>
      </c>
      <c r="AH66" s="1369" t="s">
        <v>2343</v>
      </c>
      <c r="AI66" s="1369" t="s">
        <v>2442</v>
      </c>
      <c r="AJ66" s="1378" t="s">
        <v>2567</v>
      </c>
      <c r="AK66" s="1301"/>
      <c r="AL66" s="1301"/>
      <c r="AM66" s="1301"/>
      <c r="AN66" s="1351"/>
      <c r="AO66" s="795" t="s">
        <v>1681</v>
      </c>
      <c r="AP66" s="796" t="s">
        <v>1703</v>
      </c>
      <c r="AQ66" s="795" t="s">
        <v>2244</v>
      </c>
      <c r="AR66" s="1084" t="s">
        <v>2380</v>
      </c>
      <c r="AS66" s="797" t="s">
        <v>1704</v>
      </c>
    </row>
    <row r="67" spans="1:45" s="609" customFormat="1" ht="20.25" hidden="1" customHeight="1">
      <c r="A67" s="1372"/>
      <c r="B67" s="1372"/>
      <c r="C67" s="719"/>
      <c r="D67" s="719"/>
      <c r="E67" s="719"/>
      <c r="F67" s="719"/>
      <c r="G67" s="719"/>
      <c r="H67" s="719"/>
      <c r="I67" s="719"/>
      <c r="J67" s="719"/>
      <c r="K67" s="719"/>
      <c r="L67" s="719"/>
      <c r="M67" s="719"/>
      <c r="N67" s="721"/>
      <c r="O67" s="719"/>
      <c r="P67" s="719"/>
      <c r="Q67" s="719"/>
      <c r="R67" s="719"/>
      <c r="S67" s="719"/>
      <c r="T67" s="720"/>
      <c r="U67" s="744"/>
      <c r="V67" s="1372"/>
      <c r="W67" s="1372"/>
      <c r="X67" s="1372"/>
      <c r="Y67" s="1372"/>
      <c r="Z67" s="1372"/>
      <c r="AA67" s="1374"/>
      <c r="AB67" s="1374"/>
      <c r="AC67" s="1370"/>
      <c r="AD67" s="1374"/>
      <c r="AE67" s="1370"/>
      <c r="AF67" s="1368"/>
      <c r="AG67" s="1370"/>
      <c r="AH67" s="1370"/>
      <c r="AI67" s="1370"/>
      <c r="AJ67" s="1379"/>
      <c r="AK67" s="1295"/>
      <c r="AL67" s="1323"/>
      <c r="AM67" s="1366"/>
      <c r="AN67" s="1352"/>
      <c r="AO67" s="778"/>
      <c r="AP67" s="798"/>
      <c r="AQ67" s="726"/>
      <c r="AR67" s="720"/>
      <c r="AS67" s="744"/>
    </row>
    <row r="68" spans="1:45" s="741" customFormat="1" ht="21.6" hidden="1" customHeight="1">
      <c r="A68" s="782" t="s">
        <v>1673</v>
      </c>
      <c r="B68" s="734" t="s">
        <v>1705</v>
      </c>
      <c r="C68" s="734" t="s">
        <v>1706</v>
      </c>
      <c r="D68" s="734" t="s">
        <v>1706</v>
      </c>
      <c r="E68" s="734" t="s">
        <v>1706</v>
      </c>
      <c r="F68" s="734" t="s">
        <v>1706</v>
      </c>
      <c r="G68" s="734" t="s">
        <v>1706</v>
      </c>
      <c r="H68" s="734" t="s">
        <v>1706</v>
      </c>
      <c r="I68" s="734" t="s">
        <v>1706</v>
      </c>
      <c r="J68" s="734" t="s">
        <v>1706</v>
      </c>
      <c r="K68" s="734" t="s">
        <v>1706</v>
      </c>
      <c r="L68" s="718" t="s">
        <v>1706</v>
      </c>
      <c r="M68" s="718" t="s">
        <v>1706</v>
      </c>
      <c r="N68" s="781" t="s">
        <v>1706</v>
      </c>
      <c r="O68" s="718" t="s">
        <v>1706</v>
      </c>
      <c r="P68" s="718" t="s">
        <v>1706</v>
      </c>
      <c r="Q68" s="718" t="s">
        <v>1706</v>
      </c>
      <c r="R68" s="718" t="s">
        <v>1706</v>
      </c>
      <c r="S68" s="718" t="s">
        <v>1706</v>
      </c>
      <c r="T68" s="718" t="s">
        <v>1706</v>
      </c>
      <c r="U68" s="719" t="s">
        <v>1706</v>
      </c>
      <c r="V68" s="718" t="s">
        <v>1706</v>
      </c>
      <c r="W68" s="718" t="s">
        <v>1706</v>
      </c>
      <c r="X68" s="718" t="s">
        <v>1706</v>
      </c>
      <c r="Y68" s="718" t="s">
        <v>1706</v>
      </c>
      <c r="Z68" s="718" t="s">
        <v>1706</v>
      </c>
      <c r="AA68" s="722" t="s">
        <v>1706</v>
      </c>
      <c r="AB68" s="722" t="s">
        <v>1706</v>
      </c>
      <c r="AC68" s="723" t="s">
        <v>1706</v>
      </c>
      <c r="AD68" s="736" t="s">
        <v>1706</v>
      </c>
      <c r="AE68" s="723" t="s">
        <v>1706</v>
      </c>
      <c r="AF68" s="903" t="s">
        <v>1706</v>
      </c>
      <c r="AG68" s="723" t="s">
        <v>1706</v>
      </c>
      <c r="AH68" s="723" t="s">
        <v>2344</v>
      </c>
      <c r="AI68" s="723" t="s">
        <v>2443</v>
      </c>
      <c r="AJ68" s="1271" t="s">
        <v>2568</v>
      </c>
      <c r="AK68" s="723"/>
      <c r="AL68" s="723"/>
      <c r="AM68" s="723"/>
      <c r="AN68" s="1346"/>
      <c r="AO68" s="737" t="s">
        <v>1622</v>
      </c>
      <c r="AP68" s="752" t="s">
        <v>1525</v>
      </c>
      <c r="AQ68" s="752" t="s">
        <v>1707</v>
      </c>
      <c r="AR68" s="750"/>
      <c r="AS68" s="740" t="s">
        <v>1603</v>
      </c>
    </row>
    <row r="69" spans="1:45" s="741" customFormat="1" ht="21.6" hidden="1" customHeight="1">
      <c r="A69" s="742"/>
      <c r="B69" s="742"/>
      <c r="C69" s="742"/>
      <c r="D69" s="742"/>
      <c r="E69" s="742"/>
      <c r="F69" s="742"/>
      <c r="G69" s="742"/>
      <c r="H69" s="742"/>
      <c r="I69" s="742"/>
      <c r="J69" s="742"/>
      <c r="K69" s="743"/>
      <c r="L69" s="744"/>
      <c r="M69" s="744"/>
      <c r="N69" s="783"/>
      <c r="O69" s="744"/>
      <c r="P69" s="744"/>
      <c r="Q69" s="744"/>
      <c r="R69" s="744"/>
      <c r="S69" s="744"/>
      <c r="T69" s="744"/>
      <c r="U69" s="744"/>
      <c r="V69" s="744"/>
      <c r="W69" s="744"/>
      <c r="X69" s="744"/>
      <c r="Y69" s="744"/>
      <c r="Z69" s="744"/>
      <c r="AA69" s="730"/>
      <c r="AB69" s="730"/>
      <c r="AC69" s="731"/>
      <c r="AD69" s="745"/>
      <c r="AE69" s="731"/>
      <c r="AF69" s="905"/>
      <c r="AG69" s="731"/>
      <c r="AH69" s="731"/>
      <c r="AI69" s="731"/>
      <c r="AJ69" s="1273"/>
      <c r="AK69" s="731"/>
      <c r="AL69" s="731"/>
      <c r="AM69" s="731"/>
      <c r="AN69" s="1347"/>
      <c r="AO69" s="746"/>
      <c r="AP69" s="756"/>
      <c r="AQ69" s="754"/>
      <c r="AR69" s="748"/>
      <c r="AS69" s="740"/>
    </row>
    <row r="70" spans="1:45" s="806" customFormat="1" ht="19.95" customHeight="1">
      <c r="A70" s="799" t="s">
        <v>1673</v>
      </c>
      <c r="B70" s="800" t="s">
        <v>1343</v>
      </c>
      <c r="C70" s="800" t="s">
        <v>1706</v>
      </c>
      <c r="D70" s="800" t="s">
        <v>1706</v>
      </c>
      <c r="E70" s="800" t="s">
        <v>1706</v>
      </c>
      <c r="F70" s="800" t="s">
        <v>1706</v>
      </c>
      <c r="G70" s="800" t="s">
        <v>1706</v>
      </c>
      <c r="H70" s="800" t="s">
        <v>1706</v>
      </c>
      <c r="I70" s="800" t="s">
        <v>1525</v>
      </c>
      <c r="J70" s="801" t="s">
        <v>1708</v>
      </c>
      <c r="K70" s="802" t="s">
        <v>1709</v>
      </c>
      <c r="L70" s="802" t="s">
        <v>1710</v>
      </c>
      <c r="M70" s="802" t="s">
        <v>1711</v>
      </c>
      <c r="N70" s="802" t="s">
        <v>1711</v>
      </c>
      <c r="O70" s="802" t="s">
        <v>1711</v>
      </c>
      <c r="P70" s="802" t="s">
        <v>1711</v>
      </c>
      <c r="Q70" s="802" t="s">
        <v>1711</v>
      </c>
      <c r="R70" s="802" t="s">
        <v>1711</v>
      </c>
      <c r="S70" s="802" t="s">
        <v>1711</v>
      </c>
      <c r="T70" s="802" t="s">
        <v>1711</v>
      </c>
      <c r="U70" s="802" t="s">
        <v>1711</v>
      </c>
      <c r="V70" s="802" t="s">
        <v>1711</v>
      </c>
      <c r="W70" s="802" t="s">
        <v>1711</v>
      </c>
      <c r="X70" s="802" t="s">
        <v>1711</v>
      </c>
      <c r="Y70" s="802" t="s">
        <v>1711</v>
      </c>
      <c r="Z70" s="802" t="s">
        <v>1711</v>
      </c>
      <c r="AA70" s="802" t="s">
        <v>1711</v>
      </c>
      <c r="AB70" s="802" t="s">
        <v>1711</v>
      </c>
      <c r="AC70" s="802" t="s">
        <v>1712</v>
      </c>
      <c r="AD70" s="803" t="s">
        <v>1712</v>
      </c>
      <c r="AE70" s="802" t="s">
        <v>1712</v>
      </c>
      <c r="AF70" s="906" t="s">
        <v>1712</v>
      </c>
      <c r="AG70" s="802" t="s">
        <v>1712</v>
      </c>
      <c r="AH70" s="802" t="s">
        <v>2345</v>
      </c>
      <c r="AI70" s="802" t="s">
        <v>2444</v>
      </c>
      <c r="AJ70" s="1274" t="s">
        <v>2569</v>
      </c>
      <c r="AK70" s="802" t="s">
        <v>2606</v>
      </c>
      <c r="AL70" s="802" t="s">
        <v>2637</v>
      </c>
      <c r="AM70" s="802" t="s">
        <v>1712</v>
      </c>
      <c r="AN70" s="1353" t="s">
        <v>1712</v>
      </c>
      <c r="AO70" s="804" t="s">
        <v>1713</v>
      </c>
      <c r="AP70" s="805" t="s">
        <v>1714</v>
      </c>
      <c r="AQ70" s="795" t="s">
        <v>2245</v>
      </c>
      <c r="AR70" s="1375" t="s">
        <v>2479</v>
      </c>
      <c r="AS70" s="802" t="s">
        <v>1715</v>
      </c>
    </row>
    <row r="71" spans="1:45" s="806" customFormat="1" ht="19.95" customHeight="1">
      <c r="A71" s="799" t="s">
        <v>2473</v>
      </c>
      <c r="B71" s="799"/>
      <c r="C71" s="799"/>
      <c r="D71" s="799"/>
      <c r="E71" s="799"/>
      <c r="F71" s="799"/>
      <c r="G71" s="799"/>
      <c r="H71" s="799"/>
      <c r="I71" s="799"/>
      <c r="J71" s="807"/>
      <c r="K71" s="808"/>
      <c r="L71" s="808"/>
      <c r="M71" s="808"/>
      <c r="N71" s="808"/>
      <c r="O71" s="808"/>
      <c r="P71" s="808"/>
      <c r="Q71" s="808"/>
      <c r="R71" s="808"/>
      <c r="S71" s="808"/>
      <c r="T71" s="808"/>
      <c r="U71" s="808"/>
      <c r="V71" s="808"/>
      <c r="W71" s="808"/>
      <c r="X71" s="808"/>
      <c r="Y71" s="808"/>
      <c r="Z71" s="808"/>
      <c r="AA71" s="808"/>
      <c r="AB71" s="808"/>
      <c r="AC71" s="808"/>
      <c r="AD71" s="809"/>
      <c r="AE71" s="808"/>
      <c r="AF71" s="907"/>
      <c r="AG71" s="808"/>
      <c r="AH71" s="808"/>
      <c r="AI71" s="808"/>
      <c r="AJ71" s="1275"/>
      <c r="AK71" s="808"/>
      <c r="AL71" s="808"/>
      <c r="AM71" s="808"/>
      <c r="AN71" s="1354"/>
      <c r="AO71" s="810"/>
      <c r="AP71" s="811" t="s">
        <v>1716</v>
      </c>
      <c r="AQ71" s="812"/>
      <c r="AR71" s="1376"/>
      <c r="AS71" s="808" t="s">
        <v>1717</v>
      </c>
    </row>
    <row r="72" spans="1:45" s="806" customFormat="1" ht="19.95" customHeight="1">
      <c r="A72" s="813"/>
      <c r="B72" s="813"/>
      <c r="C72" s="813"/>
      <c r="D72" s="813"/>
      <c r="E72" s="813"/>
      <c r="F72" s="813"/>
      <c r="G72" s="813"/>
      <c r="H72" s="813"/>
      <c r="I72" s="813"/>
      <c r="J72" s="813"/>
      <c r="K72" s="731" t="s">
        <v>1555</v>
      </c>
      <c r="L72" s="731" t="s">
        <v>1555</v>
      </c>
      <c r="M72" s="731" t="s">
        <v>1718</v>
      </c>
      <c r="N72" s="731" t="s">
        <v>1718</v>
      </c>
      <c r="O72" s="731" t="s">
        <v>1718</v>
      </c>
      <c r="P72" s="731" t="s">
        <v>1718</v>
      </c>
      <c r="Q72" s="731" t="s">
        <v>1718</v>
      </c>
      <c r="R72" s="731" t="s">
        <v>1718</v>
      </c>
      <c r="S72" s="731" t="s">
        <v>1718</v>
      </c>
      <c r="T72" s="731" t="s">
        <v>1718</v>
      </c>
      <c r="U72" s="731" t="s">
        <v>1718</v>
      </c>
      <c r="V72" s="731" t="s">
        <v>1718</v>
      </c>
      <c r="W72" s="731" t="s">
        <v>1718</v>
      </c>
      <c r="X72" s="731" t="s">
        <v>1718</v>
      </c>
      <c r="Y72" s="731" t="s">
        <v>1718</v>
      </c>
      <c r="Z72" s="731" t="s">
        <v>1718</v>
      </c>
      <c r="AA72" s="731" t="s">
        <v>1718</v>
      </c>
      <c r="AB72" s="731" t="s">
        <v>1718</v>
      </c>
      <c r="AC72" s="731" t="s">
        <v>1719</v>
      </c>
      <c r="AD72" s="745" t="s">
        <v>1719</v>
      </c>
      <c r="AE72" s="731" t="s">
        <v>1719</v>
      </c>
      <c r="AF72" s="905" t="s">
        <v>1719</v>
      </c>
      <c r="AG72" s="731" t="s">
        <v>1719</v>
      </c>
      <c r="AH72" s="731" t="s">
        <v>2346</v>
      </c>
      <c r="AI72" s="731" t="s">
        <v>2445</v>
      </c>
      <c r="AJ72" s="1273" t="s">
        <v>2570</v>
      </c>
      <c r="AK72" s="731" t="s">
        <v>2607</v>
      </c>
      <c r="AL72" s="731" t="s">
        <v>2638</v>
      </c>
      <c r="AM72" s="731" t="s">
        <v>1719</v>
      </c>
      <c r="AN72" s="1347" t="s">
        <v>1719</v>
      </c>
      <c r="AO72" s="814"/>
      <c r="AP72" s="815"/>
      <c r="AQ72" s="816"/>
      <c r="AR72" s="1377"/>
      <c r="AS72" s="817" t="s">
        <v>1720</v>
      </c>
    </row>
    <row r="73" spans="1:45" s="741" customFormat="1" ht="21.6" hidden="1" customHeight="1">
      <c r="A73" s="734" t="s">
        <v>1673</v>
      </c>
      <c r="B73" s="734" t="s">
        <v>1721</v>
      </c>
      <c r="C73" s="734" t="s">
        <v>1722</v>
      </c>
      <c r="D73" s="734" t="s">
        <v>1722</v>
      </c>
      <c r="E73" s="734" t="s">
        <v>1722</v>
      </c>
      <c r="F73" s="734" t="s">
        <v>1722</v>
      </c>
      <c r="G73" s="734" t="s">
        <v>1722</v>
      </c>
      <c r="H73" s="734" t="s">
        <v>1722</v>
      </c>
      <c r="I73" s="734" t="s">
        <v>1722</v>
      </c>
      <c r="J73" s="734" t="s">
        <v>1722</v>
      </c>
      <c r="K73" s="735" t="s">
        <v>1722</v>
      </c>
      <c r="L73" s="718" t="s">
        <v>1722</v>
      </c>
      <c r="M73" s="718" t="s">
        <v>1722</v>
      </c>
      <c r="N73" s="781" t="s">
        <v>1722</v>
      </c>
      <c r="O73" s="718" t="s">
        <v>1722</v>
      </c>
      <c r="P73" s="718" t="s">
        <v>1722</v>
      </c>
      <c r="Q73" s="718" t="s">
        <v>1722</v>
      </c>
      <c r="R73" s="718" t="s">
        <v>1722</v>
      </c>
      <c r="S73" s="718" t="s">
        <v>1722</v>
      </c>
      <c r="T73" s="718" t="s">
        <v>1722</v>
      </c>
      <c r="U73" s="718" t="s">
        <v>1722</v>
      </c>
      <c r="V73" s="718" t="s">
        <v>1722</v>
      </c>
      <c r="W73" s="718" t="s">
        <v>1722</v>
      </c>
      <c r="X73" s="718" t="s">
        <v>1722</v>
      </c>
      <c r="Y73" s="718" t="s">
        <v>1722</v>
      </c>
      <c r="Z73" s="718" t="s">
        <v>1722</v>
      </c>
      <c r="AA73" s="722" t="s">
        <v>1722</v>
      </c>
      <c r="AB73" s="722" t="s">
        <v>1722</v>
      </c>
      <c r="AC73" s="723" t="s">
        <v>1722</v>
      </c>
      <c r="AD73" s="736" t="s">
        <v>1722</v>
      </c>
      <c r="AE73" s="723" t="s">
        <v>1722</v>
      </c>
      <c r="AF73" s="903" t="s">
        <v>1722</v>
      </c>
      <c r="AG73" s="723" t="s">
        <v>1722</v>
      </c>
      <c r="AH73" s="723" t="s">
        <v>2347</v>
      </c>
      <c r="AI73" s="723" t="s">
        <v>2446</v>
      </c>
      <c r="AJ73" s="1271" t="s">
        <v>2571</v>
      </c>
      <c r="AK73" s="723"/>
      <c r="AL73" s="723"/>
      <c r="AM73" s="723"/>
      <c r="AN73" s="1346"/>
      <c r="AO73" s="737" t="s">
        <v>1723</v>
      </c>
      <c r="AP73" s="749" t="s">
        <v>1525</v>
      </c>
      <c r="AQ73" s="749" t="s">
        <v>1724</v>
      </c>
      <c r="AR73" s="739" t="s">
        <v>1725</v>
      </c>
      <c r="AS73" s="740" t="s">
        <v>1603</v>
      </c>
    </row>
    <row r="74" spans="1:45" s="741" customFormat="1" ht="21.6" hidden="1" customHeight="1">
      <c r="A74" s="742"/>
      <c r="B74" s="742"/>
      <c r="C74" s="742"/>
      <c r="D74" s="742"/>
      <c r="E74" s="742"/>
      <c r="F74" s="742"/>
      <c r="G74" s="742"/>
      <c r="H74" s="742"/>
      <c r="I74" s="742"/>
      <c r="J74" s="742"/>
      <c r="K74" s="743"/>
      <c r="L74" s="744"/>
      <c r="M74" s="744"/>
      <c r="N74" s="783"/>
      <c r="O74" s="744"/>
      <c r="P74" s="744"/>
      <c r="Q74" s="744"/>
      <c r="R74" s="744"/>
      <c r="S74" s="744"/>
      <c r="T74" s="744"/>
      <c r="U74" s="744"/>
      <c r="V74" s="744"/>
      <c r="W74" s="744"/>
      <c r="X74" s="744"/>
      <c r="Y74" s="744"/>
      <c r="Z74" s="744"/>
      <c r="AA74" s="730"/>
      <c r="AB74" s="730"/>
      <c r="AC74" s="731"/>
      <c r="AD74" s="745"/>
      <c r="AE74" s="731"/>
      <c r="AF74" s="905"/>
      <c r="AG74" s="731"/>
      <c r="AH74" s="731"/>
      <c r="AI74" s="731"/>
      <c r="AJ74" s="1273"/>
      <c r="AK74" s="731"/>
      <c r="AL74" s="731"/>
      <c r="AM74" s="731"/>
      <c r="AN74" s="1347"/>
      <c r="AO74" s="746"/>
      <c r="AP74" s="747"/>
      <c r="AQ74" s="747"/>
      <c r="AR74" s="748"/>
      <c r="AS74" s="740"/>
    </row>
    <row r="75" spans="1:45" s="741" customFormat="1" ht="21.6" hidden="1" customHeight="1">
      <c r="A75" s="734" t="s">
        <v>1673</v>
      </c>
      <c r="B75" s="734" t="s">
        <v>1726</v>
      </c>
      <c r="C75" s="734" t="s">
        <v>1727</v>
      </c>
      <c r="D75" s="734" t="s">
        <v>1727</v>
      </c>
      <c r="E75" s="734" t="s">
        <v>1727</v>
      </c>
      <c r="F75" s="734" t="s">
        <v>1727</v>
      </c>
      <c r="G75" s="734" t="s">
        <v>1727</v>
      </c>
      <c r="H75" s="734" t="s">
        <v>1727</v>
      </c>
      <c r="I75" s="734" t="s">
        <v>1727</v>
      </c>
      <c r="J75" s="734" t="s">
        <v>1727</v>
      </c>
      <c r="K75" s="735" t="s">
        <v>1727</v>
      </c>
      <c r="L75" s="718" t="s">
        <v>1727</v>
      </c>
      <c r="M75" s="718" t="s">
        <v>1727</v>
      </c>
      <c r="N75" s="781" t="s">
        <v>1727</v>
      </c>
      <c r="O75" s="718" t="s">
        <v>1727</v>
      </c>
      <c r="P75" s="718" t="s">
        <v>1727</v>
      </c>
      <c r="Q75" s="718" t="s">
        <v>1727</v>
      </c>
      <c r="R75" s="718" t="s">
        <v>1727</v>
      </c>
      <c r="S75" s="718" t="s">
        <v>1727</v>
      </c>
      <c r="T75" s="718" t="s">
        <v>1727</v>
      </c>
      <c r="U75" s="718" t="s">
        <v>1727</v>
      </c>
      <c r="V75" s="718" t="s">
        <v>1727</v>
      </c>
      <c r="W75" s="718" t="s">
        <v>1727</v>
      </c>
      <c r="X75" s="718" t="s">
        <v>1727</v>
      </c>
      <c r="Y75" s="718" t="s">
        <v>1727</v>
      </c>
      <c r="Z75" s="718" t="s">
        <v>1727</v>
      </c>
      <c r="AA75" s="722" t="s">
        <v>1727</v>
      </c>
      <c r="AB75" s="722" t="s">
        <v>1727</v>
      </c>
      <c r="AC75" s="723" t="s">
        <v>1727</v>
      </c>
      <c r="AD75" s="736" t="s">
        <v>1727</v>
      </c>
      <c r="AE75" s="723" t="s">
        <v>1727</v>
      </c>
      <c r="AF75" s="903" t="s">
        <v>1727</v>
      </c>
      <c r="AG75" s="723" t="s">
        <v>1727</v>
      </c>
      <c r="AH75" s="723" t="s">
        <v>2348</v>
      </c>
      <c r="AI75" s="723" t="s">
        <v>2447</v>
      </c>
      <c r="AJ75" s="1271" t="s">
        <v>2572</v>
      </c>
      <c r="AK75" s="723"/>
      <c r="AL75" s="723"/>
      <c r="AM75" s="723"/>
      <c r="AN75" s="1346"/>
      <c r="AO75" s="737" t="s">
        <v>1622</v>
      </c>
      <c r="AP75" s="749" t="s">
        <v>1525</v>
      </c>
      <c r="AQ75" s="749" t="s">
        <v>1728</v>
      </c>
      <c r="AR75" s="750" t="s">
        <v>1729</v>
      </c>
      <c r="AS75" s="735" t="s">
        <v>1603</v>
      </c>
    </row>
    <row r="76" spans="1:45" s="741" customFormat="1" ht="21.6" hidden="1" customHeight="1">
      <c r="A76" s="742"/>
      <c r="B76" s="742"/>
      <c r="C76" s="742"/>
      <c r="D76" s="742"/>
      <c r="E76" s="742"/>
      <c r="F76" s="742"/>
      <c r="G76" s="742"/>
      <c r="H76" s="742"/>
      <c r="I76" s="742"/>
      <c r="J76" s="742"/>
      <c r="K76" s="743"/>
      <c r="L76" s="744"/>
      <c r="M76" s="744"/>
      <c r="N76" s="783"/>
      <c r="O76" s="744"/>
      <c r="P76" s="744"/>
      <c r="Q76" s="744"/>
      <c r="R76" s="744"/>
      <c r="S76" s="744"/>
      <c r="T76" s="744"/>
      <c r="U76" s="744"/>
      <c r="V76" s="744"/>
      <c r="W76" s="744"/>
      <c r="X76" s="744"/>
      <c r="Y76" s="744"/>
      <c r="Z76" s="744"/>
      <c r="AA76" s="730"/>
      <c r="AB76" s="730"/>
      <c r="AC76" s="731"/>
      <c r="AD76" s="745"/>
      <c r="AE76" s="731"/>
      <c r="AF76" s="905"/>
      <c r="AG76" s="731"/>
      <c r="AH76" s="731"/>
      <c r="AI76" s="731"/>
      <c r="AJ76" s="1273"/>
      <c r="AK76" s="731"/>
      <c r="AL76" s="731"/>
      <c r="AM76" s="731"/>
      <c r="AN76" s="1347"/>
      <c r="AO76" s="746"/>
      <c r="AP76" s="747"/>
      <c r="AQ76" s="747"/>
      <c r="AR76" s="748" t="s">
        <v>1730</v>
      </c>
      <c r="AS76" s="743"/>
    </row>
    <row r="77" spans="1:45" s="741" customFormat="1" ht="21.6" hidden="1" customHeight="1">
      <c r="A77" s="734" t="s">
        <v>1731</v>
      </c>
      <c r="B77" s="734" t="s">
        <v>1721</v>
      </c>
      <c r="C77" s="734" t="s">
        <v>1732</v>
      </c>
      <c r="D77" s="734" t="s">
        <v>1732</v>
      </c>
      <c r="E77" s="734" t="s">
        <v>1732</v>
      </c>
      <c r="F77" s="734" t="s">
        <v>1732</v>
      </c>
      <c r="G77" s="734" t="s">
        <v>1732</v>
      </c>
      <c r="H77" s="734" t="s">
        <v>1732</v>
      </c>
      <c r="I77" s="734" t="s">
        <v>1732</v>
      </c>
      <c r="J77" s="734" t="s">
        <v>1732</v>
      </c>
      <c r="K77" s="735" t="s">
        <v>1732</v>
      </c>
      <c r="L77" s="718" t="s">
        <v>1732</v>
      </c>
      <c r="M77" s="718" t="s">
        <v>1732</v>
      </c>
      <c r="N77" s="781" t="s">
        <v>1732</v>
      </c>
      <c r="O77" s="718" t="s">
        <v>1732</v>
      </c>
      <c r="P77" s="718" t="s">
        <v>1732</v>
      </c>
      <c r="Q77" s="718" t="s">
        <v>1732</v>
      </c>
      <c r="R77" s="718" t="s">
        <v>1732</v>
      </c>
      <c r="S77" s="718" t="s">
        <v>1732</v>
      </c>
      <c r="T77" s="718" t="s">
        <v>1732</v>
      </c>
      <c r="U77" s="718" t="s">
        <v>1732</v>
      </c>
      <c r="V77" s="718" t="s">
        <v>1732</v>
      </c>
      <c r="W77" s="718" t="s">
        <v>1732</v>
      </c>
      <c r="X77" s="718" t="s">
        <v>1732</v>
      </c>
      <c r="Y77" s="718" t="s">
        <v>1732</v>
      </c>
      <c r="Z77" s="718" t="s">
        <v>1732</v>
      </c>
      <c r="AA77" s="722" t="s">
        <v>1732</v>
      </c>
      <c r="AB77" s="722" t="s">
        <v>1732</v>
      </c>
      <c r="AC77" s="723" t="s">
        <v>1732</v>
      </c>
      <c r="AD77" s="736" t="s">
        <v>1732</v>
      </c>
      <c r="AE77" s="723" t="s">
        <v>1732</v>
      </c>
      <c r="AF77" s="903" t="s">
        <v>1732</v>
      </c>
      <c r="AG77" s="723" t="s">
        <v>1732</v>
      </c>
      <c r="AH77" s="723" t="s">
        <v>2349</v>
      </c>
      <c r="AI77" s="723" t="s">
        <v>2448</v>
      </c>
      <c r="AJ77" s="1271" t="s">
        <v>2573</v>
      </c>
      <c r="AK77" s="723"/>
      <c r="AL77" s="723"/>
      <c r="AM77" s="723"/>
      <c r="AN77" s="1346"/>
      <c r="AO77" s="737"/>
      <c r="AP77" s="749" t="s">
        <v>1525</v>
      </c>
      <c r="AQ77" s="749" t="s">
        <v>1733</v>
      </c>
      <c r="AR77" s="735"/>
      <c r="AS77" s="735" t="s">
        <v>1603</v>
      </c>
    </row>
    <row r="78" spans="1:45" s="741" customFormat="1" ht="21.6" hidden="1" customHeight="1">
      <c r="A78" s="742"/>
      <c r="B78" s="742"/>
      <c r="C78" s="742"/>
      <c r="D78" s="742"/>
      <c r="E78" s="742"/>
      <c r="F78" s="742"/>
      <c r="G78" s="742"/>
      <c r="H78" s="742"/>
      <c r="I78" s="742"/>
      <c r="J78" s="742"/>
      <c r="K78" s="743"/>
      <c r="L78" s="744"/>
      <c r="M78" s="744"/>
      <c r="N78" s="783"/>
      <c r="O78" s="744"/>
      <c r="P78" s="744"/>
      <c r="Q78" s="744"/>
      <c r="R78" s="744"/>
      <c r="S78" s="744"/>
      <c r="T78" s="744"/>
      <c r="U78" s="744"/>
      <c r="V78" s="744"/>
      <c r="W78" s="744"/>
      <c r="X78" s="744"/>
      <c r="Y78" s="744"/>
      <c r="Z78" s="744"/>
      <c r="AA78" s="730"/>
      <c r="AB78" s="730"/>
      <c r="AC78" s="731"/>
      <c r="AD78" s="745"/>
      <c r="AE78" s="731"/>
      <c r="AF78" s="905"/>
      <c r="AG78" s="731"/>
      <c r="AH78" s="731"/>
      <c r="AI78" s="731"/>
      <c r="AJ78" s="1273"/>
      <c r="AK78" s="731"/>
      <c r="AL78" s="731"/>
      <c r="AM78" s="731"/>
      <c r="AN78" s="1347"/>
      <c r="AO78" s="746"/>
      <c r="AP78" s="747"/>
      <c r="AQ78" s="747"/>
      <c r="AR78" s="743"/>
      <c r="AS78" s="740"/>
    </row>
    <row r="79" spans="1:45" s="741" customFormat="1" ht="21.6" hidden="1" customHeight="1">
      <c r="A79" s="734" t="s">
        <v>1734</v>
      </c>
      <c r="B79" s="734" t="s">
        <v>1735</v>
      </c>
      <c r="C79" s="734" t="s">
        <v>1736</v>
      </c>
      <c r="D79" s="734" t="s">
        <v>1736</v>
      </c>
      <c r="E79" s="734" t="s">
        <v>1736</v>
      </c>
      <c r="F79" s="734" t="s">
        <v>1736</v>
      </c>
      <c r="G79" s="734" t="s">
        <v>1736</v>
      </c>
      <c r="H79" s="734" t="s">
        <v>1736</v>
      </c>
      <c r="I79" s="734" t="s">
        <v>1736</v>
      </c>
      <c r="J79" s="734" t="s">
        <v>1736</v>
      </c>
      <c r="K79" s="735" t="s">
        <v>1736</v>
      </c>
      <c r="L79" s="718" t="s">
        <v>1736</v>
      </c>
      <c r="M79" s="718" t="s">
        <v>1736</v>
      </c>
      <c r="N79" s="781" t="s">
        <v>1736</v>
      </c>
      <c r="O79" s="718" t="s">
        <v>1736</v>
      </c>
      <c r="P79" s="718" t="s">
        <v>1736</v>
      </c>
      <c r="Q79" s="718" t="s">
        <v>1736</v>
      </c>
      <c r="R79" s="718" t="s">
        <v>1736</v>
      </c>
      <c r="S79" s="718" t="s">
        <v>1736</v>
      </c>
      <c r="T79" s="718" t="s">
        <v>1736</v>
      </c>
      <c r="U79" s="718" t="s">
        <v>1736</v>
      </c>
      <c r="V79" s="718" t="s">
        <v>1736</v>
      </c>
      <c r="W79" s="718" t="s">
        <v>1736</v>
      </c>
      <c r="X79" s="718" t="s">
        <v>1736</v>
      </c>
      <c r="Y79" s="718" t="s">
        <v>1736</v>
      </c>
      <c r="Z79" s="718" t="s">
        <v>1736</v>
      </c>
      <c r="AA79" s="722" t="s">
        <v>1736</v>
      </c>
      <c r="AB79" s="722" t="s">
        <v>1736</v>
      </c>
      <c r="AC79" s="723" t="s">
        <v>1736</v>
      </c>
      <c r="AD79" s="736" t="s">
        <v>1736</v>
      </c>
      <c r="AE79" s="723" t="s">
        <v>1736</v>
      </c>
      <c r="AF79" s="903" t="s">
        <v>1736</v>
      </c>
      <c r="AG79" s="723" t="s">
        <v>1736</v>
      </c>
      <c r="AH79" s="723" t="s">
        <v>2350</v>
      </c>
      <c r="AI79" s="723" t="s">
        <v>2449</v>
      </c>
      <c r="AJ79" s="1271" t="s">
        <v>2574</v>
      </c>
      <c r="AK79" s="723"/>
      <c r="AL79" s="723"/>
      <c r="AM79" s="723"/>
      <c r="AN79" s="1346"/>
      <c r="AO79" s="737" t="s">
        <v>1737</v>
      </c>
      <c r="AP79" s="749" t="s">
        <v>1525</v>
      </c>
      <c r="AQ79" s="749" t="s">
        <v>1738</v>
      </c>
      <c r="AR79" s="735"/>
      <c r="AS79" s="735" t="s">
        <v>1603</v>
      </c>
    </row>
    <row r="80" spans="1:45" s="741" customFormat="1" ht="21.6" hidden="1" customHeight="1">
      <c r="A80" s="742"/>
      <c r="B80" s="742"/>
      <c r="C80" s="742"/>
      <c r="D80" s="742"/>
      <c r="E80" s="742"/>
      <c r="F80" s="742"/>
      <c r="G80" s="742"/>
      <c r="H80" s="742"/>
      <c r="I80" s="742"/>
      <c r="J80" s="742"/>
      <c r="K80" s="743"/>
      <c r="L80" s="744"/>
      <c r="M80" s="744"/>
      <c r="N80" s="783"/>
      <c r="O80" s="744"/>
      <c r="P80" s="744"/>
      <c r="Q80" s="744"/>
      <c r="R80" s="744"/>
      <c r="S80" s="744"/>
      <c r="T80" s="744"/>
      <c r="U80" s="744"/>
      <c r="V80" s="744"/>
      <c r="W80" s="744"/>
      <c r="X80" s="744"/>
      <c r="Y80" s="744"/>
      <c r="Z80" s="744"/>
      <c r="AA80" s="730"/>
      <c r="AB80" s="730"/>
      <c r="AC80" s="731"/>
      <c r="AD80" s="745"/>
      <c r="AE80" s="731"/>
      <c r="AF80" s="905"/>
      <c r="AG80" s="731"/>
      <c r="AH80" s="731"/>
      <c r="AI80" s="731"/>
      <c r="AJ80" s="1273"/>
      <c r="AK80" s="731"/>
      <c r="AL80" s="731"/>
      <c r="AM80" s="731"/>
      <c r="AN80" s="1347"/>
      <c r="AO80" s="746"/>
      <c r="AP80" s="747"/>
      <c r="AQ80" s="747"/>
      <c r="AR80" s="740"/>
      <c r="AS80" s="740"/>
    </row>
    <row r="81" spans="1:45" s="741" customFormat="1" ht="21.6" hidden="1" customHeight="1">
      <c r="A81" s="734" t="s">
        <v>1739</v>
      </c>
      <c r="B81" s="734" t="s">
        <v>1740</v>
      </c>
      <c r="C81" s="734" t="s">
        <v>1741</v>
      </c>
      <c r="D81" s="734" t="s">
        <v>1741</v>
      </c>
      <c r="E81" s="734" t="s">
        <v>1741</v>
      </c>
      <c r="F81" s="734" t="s">
        <v>1742</v>
      </c>
      <c r="G81" s="734" t="s">
        <v>1742</v>
      </c>
      <c r="H81" s="734" t="s">
        <v>1742</v>
      </c>
      <c r="I81" s="734" t="s">
        <v>1743</v>
      </c>
      <c r="J81" s="734" t="s">
        <v>1743</v>
      </c>
      <c r="K81" s="735" t="s">
        <v>1743</v>
      </c>
      <c r="L81" s="735" t="s">
        <v>1743</v>
      </c>
      <c r="M81" s="735" t="s">
        <v>1743</v>
      </c>
      <c r="N81" s="734" t="s">
        <v>1743</v>
      </c>
      <c r="O81" s="735" t="s">
        <v>1743</v>
      </c>
      <c r="P81" s="735" t="s">
        <v>1743</v>
      </c>
      <c r="Q81" s="735" t="s">
        <v>1743</v>
      </c>
      <c r="R81" s="735" t="s">
        <v>1743</v>
      </c>
      <c r="S81" s="735" t="s">
        <v>1743</v>
      </c>
      <c r="T81" s="735" t="s">
        <v>1743</v>
      </c>
      <c r="U81" s="735" t="s">
        <v>1743</v>
      </c>
      <c r="V81" s="735" t="s">
        <v>1743</v>
      </c>
      <c r="W81" s="735" t="s">
        <v>1743</v>
      </c>
      <c r="X81" s="718" t="s">
        <v>1743</v>
      </c>
      <c r="Y81" s="718" t="s">
        <v>1743</v>
      </c>
      <c r="Z81" s="718" t="s">
        <v>1743</v>
      </c>
      <c r="AA81" s="722" t="s">
        <v>1743</v>
      </c>
      <c r="AB81" s="722" t="s">
        <v>1743</v>
      </c>
      <c r="AC81" s="723" t="s">
        <v>1743</v>
      </c>
      <c r="AD81" s="736" t="s">
        <v>1743</v>
      </c>
      <c r="AE81" s="723" t="s">
        <v>1743</v>
      </c>
      <c r="AF81" s="903" t="s">
        <v>1743</v>
      </c>
      <c r="AG81" s="723" t="s">
        <v>1743</v>
      </c>
      <c r="AH81" s="723" t="s">
        <v>2351</v>
      </c>
      <c r="AI81" s="723" t="s">
        <v>2450</v>
      </c>
      <c r="AJ81" s="1271" t="s">
        <v>2575</v>
      </c>
      <c r="AK81" s="723"/>
      <c r="AL81" s="723"/>
      <c r="AM81" s="723"/>
      <c r="AN81" s="1346"/>
      <c r="AO81" s="737" t="s">
        <v>1744</v>
      </c>
      <c r="AP81" s="749" t="s">
        <v>1693</v>
      </c>
      <c r="AQ81" s="752" t="s">
        <v>1745</v>
      </c>
      <c r="AR81" s="735" t="s">
        <v>1746</v>
      </c>
      <c r="AS81" s="818" t="s">
        <v>1603</v>
      </c>
    </row>
    <row r="82" spans="1:45" s="741" customFormat="1" ht="21.6" hidden="1" customHeight="1">
      <c r="A82" s="742"/>
      <c r="B82" s="742"/>
      <c r="C82" s="742"/>
      <c r="D82" s="742"/>
      <c r="E82" s="742"/>
      <c r="F82" s="742"/>
      <c r="G82" s="742"/>
      <c r="H82" s="742"/>
      <c r="I82" s="742"/>
      <c r="J82" s="742"/>
      <c r="K82" s="743"/>
      <c r="L82" s="743"/>
      <c r="M82" s="743"/>
      <c r="N82" s="742"/>
      <c r="O82" s="743"/>
      <c r="P82" s="743"/>
      <c r="Q82" s="743"/>
      <c r="R82" s="743"/>
      <c r="S82" s="743"/>
      <c r="T82" s="743"/>
      <c r="U82" s="743"/>
      <c r="V82" s="743"/>
      <c r="W82" s="743"/>
      <c r="X82" s="744"/>
      <c r="Y82" s="744"/>
      <c r="Z82" s="744"/>
      <c r="AA82" s="730"/>
      <c r="AB82" s="730"/>
      <c r="AC82" s="731"/>
      <c r="AD82" s="745"/>
      <c r="AE82" s="731"/>
      <c r="AF82" s="905"/>
      <c r="AG82" s="731"/>
      <c r="AH82" s="731"/>
      <c r="AI82" s="731"/>
      <c r="AJ82" s="1273"/>
      <c r="AK82" s="731"/>
      <c r="AL82" s="731"/>
      <c r="AM82" s="731"/>
      <c r="AN82" s="1347"/>
      <c r="AO82" s="746"/>
      <c r="AP82" s="756" t="s">
        <v>1747</v>
      </c>
      <c r="AQ82" s="754" t="s">
        <v>1748</v>
      </c>
      <c r="AR82" s="743"/>
      <c r="AS82" s="819"/>
    </row>
    <row r="83" spans="1:45" s="741" customFormat="1" ht="21.6" hidden="1" customHeight="1">
      <c r="A83" s="734" t="s">
        <v>1739</v>
      </c>
      <c r="B83" s="734" t="s">
        <v>1749</v>
      </c>
      <c r="C83" s="734" t="s">
        <v>1741</v>
      </c>
      <c r="D83" s="734" t="s">
        <v>1525</v>
      </c>
      <c r="E83" s="734" t="s">
        <v>1525</v>
      </c>
      <c r="F83" s="734" t="s">
        <v>1750</v>
      </c>
      <c r="G83" s="734" t="s">
        <v>1750</v>
      </c>
      <c r="H83" s="734" t="s">
        <v>1750</v>
      </c>
      <c r="I83" s="734" t="s">
        <v>1751</v>
      </c>
      <c r="J83" s="734" t="s">
        <v>1751</v>
      </c>
      <c r="K83" s="735" t="s">
        <v>1752</v>
      </c>
      <c r="L83" s="735" t="s">
        <v>1752</v>
      </c>
      <c r="M83" s="735" t="s">
        <v>1752</v>
      </c>
      <c r="N83" s="734" t="s">
        <v>1752</v>
      </c>
      <c r="O83" s="735" t="s">
        <v>1752</v>
      </c>
      <c r="P83" s="735" t="s">
        <v>1752</v>
      </c>
      <c r="Q83" s="735" t="s">
        <v>1752</v>
      </c>
      <c r="R83" s="735" t="s">
        <v>1752</v>
      </c>
      <c r="S83" s="735" t="s">
        <v>1752</v>
      </c>
      <c r="T83" s="735" t="s">
        <v>1752</v>
      </c>
      <c r="U83" s="735" t="s">
        <v>1752</v>
      </c>
      <c r="V83" s="735" t="s">
        <v>1752</v>
      </c>
      <c r="W83" s="735" t="s">
        <v>1752</v>
      </c>
      <c r="X83" s="718" t="s">
        <v>1752</v>
      </c>
      <c r="Y83" s="718" t="s">
        <v>1752</v>
      </c>
      <c r="Z83" s="718" t="s">
        <v>1752</v>
      </c>
      <c r="AA83" s="722" t="s">
        <v>1752</v>
      </c>
      <c r="AB83" s="722" t="s">
        <v>1752</v>
      </c>
      <c r="AC83" s="723" t="s">
        <v>1752</v>
      </c>
      <c r="AD83" s="736" t="s">
        <v>1752</v>
      </c>
      <c r="AE83" s="723" t="s">
        <v>1752</v>
      </c>
      <c r="AF83" s="903" t="s">
        <v>1752</v>
      </c>
      <c r="AG83" s="723" t="s">
        <v>1752</v>
      </c>
      <c r="AH83" s="723" t="s">
        <v>2352</v>
      </c>
      <c r="AI83" s="723" t="s">
        <v>2451</v>
      </c>
      <c r="AJ83" s="1271" t="s">
        <v>2576</v>
      </c>
      <c r="AK83" s="723"/>
      <c r="AL83" s="723"/>
      <c r="AM83" s="723"/>
      <c r="AN83" s="1346"/>
      <c r="AO83" s="737" t="s">
        <v>1744</v>
      </c>
      <c r="AP83" s="749" t="s">
        <v>1693</v>
      </c>
      <c r="AQ83" s="752" t="s">
        <v>1745</v>
      </c>
      <c r="AR83" s="740"/>
      <c r="AS83" s="735" t="s">
        <v>1603</v>
      </c>
    </row>
    <row r="84" spans="1:45" s="741" customFormat="1" ht="21.6" hidden="1" customHeight="1">
      <c r="A84" s="782"/>
      <c r="B84" s="782"/>
      <c r="C84" s="782"/>
      <c r="D84" s="782"/>
      <c r="E84" s="782"/>
      <c r="F84" s="782"/>
      <c r="G84" s="782"/>
      <c r="H84" s="782"/>
      <c r="I84" s="782"/>
      <c r="J84" s="782"/>
      <c r="K84" s="740"/>
      <c r="L84" s="740"/>
      <c r="M84" s="740"/>
      <c r="N84" s="782"/>
      <c r="O84" s="740"/>
      <c r="P84" s="740"/>
      <c r="Q84" s="740"/>
      <c r="R84" s="740"/>
      <c r="S84" s="743"/>
      <c r="T84" s="740"/>
      <c r="U84" s="740"/>
      <c r="V84" s="740"/>
      <c r="W84" s="740"/>
      <c r="X84" s="719"/>
      <c r="Y84" s="719"/>
      <c r="Z84" s="719"/>
      <c r="AA84" s="727"/>
      <c r="AB84" s="727"/>
      <c r="AC84" s="728"/>
      <c r="AD84" s="729"/>
      <c r="AE84" s="728"/>
      <c r="AF84" s="904"/>
      <c r="AG84" s="728"/>
      <c r="AH84" s="728"/>
      <c r="AI84" s="728"/>
      <c r="AJ84" s="1272"/>
      <c r="AK84" s="728"/>
      <c r="AL84" s="728"/>
      <c r="AM84" s="728"/>
      <c r="AN84" s="1348"/>
      <c r="AO84" s="820"/>
      <c r="AP84" s="756" t="s">
        <v>1747</v>
      </c>
      <c r="AQ84" s="756" t="s">
        <v>1753</v>
      </c>
      <c r="AR84" s="740"/>
      <c r="AS84" s="740"/>
    </row>
    <row r="85" spans="1:45" s="606" customFormat="1" ht="21.6" hidden="1" customHeight="1">
      <c r="A85" s="821" t="s">
        <v>1739</v>
      </c>
      <c r="B85" s="822" t="s">
        <v>1754</v>
      </c>
      <c r="C85" s="822"/>
      <c r="D85" s="823"/>
      <c r="E85" s="823"/>
      <c r="F85" s="823"/>
      <c r="G85" s="823"/>
      <c r="H85" s="823"/>
      <c r="I85" s="823" t="s">
        <v>1525</v>
      </c>
      <c r="J85" s="823" t="s">
        <v>1525</v>
      </c>
      <c r="K85" s="824" t="s">
        <v>1755</v>
      </c>
      <c r="L85" s="824" t="s">
        <v>1755</v>
      </c>
      <c r="M85" s="824" t="s">
        <v>1756</v>
      </c>
      <c r="N85" s="825" t="s">
        <v>1756</v>
      </c>
      <c r="O85" s="718" t="s">
        <v>1756</v>
      </c>
      <c r="P85" s="718" t="s">
        <v>1756</v>
      </c>
      <c r="Q85" s="718" t="s">
        <v>1756</v>
      </c>
      <c r="R85" s="718" t="s">
        <v>1756</v>
      </c>
      <c r="S85" s="719" t="s">
        <v>1757</v>
      </c>
      <c r="T85" s="718" t="s">
        <v>1758</v>
      </c>
      <c r="U85" s="718" t="s">
        <v>1758</v>
      </c>
      <c r="V85" s="761" t="s">
        <v>1759</v>
      </c>
      <c r="W85" s="718" t="s">
        <v>1759</v>
      </c>
      <c r="X85" s="718" t="s">
        <v>1759</v>
      </c>
      <c r="Y85" s="718" t="s">
        <v>1760</v>
      </c>
      <c r="Z85" s="718" t="s">
        <v>1760</v>
      </c>
      <c r="AA85" s="722" t="s">
        <v>1760</v>
      </c>
      <c r="AB85" s="722" t="s">
        <v>1761</v>
      </c>
      <c r="AC85" s="723" t="s">
        <v>1762</v>
      </c>
      <c r="AD85" s="736" t="s">
        <v>1762</v>
      </c>
      <c r="AE85" s="723" t="s">
        <v>1762</v>
      </c>
      <c r="AF85" s="903" t="s">
        <v>1762</v>
      </c>
      <c r="AG85" s="723" t="s">
        <v>1762</v>
      </c>
      <c r="AH85" s="723" t="s">
        <v>2353</v>
      </c>
      <c r="AI85" s="723" t="s">
        <v>2452</v>
      </c>
      <c r="AJ85" s="1271" t="s">
        <v>2577</v>
      </c>
      <c r="AK85" s="723"/>
      <c r="AL85" s="723"/>
      <c r="AM85" s="723"/>
      <c r="AN85" s="1346"/>
      <c r="AO85" s="826" t="s">
        <v>1744</v>
      </c>
      <c r="AP85" s="827" t="s">
        <v>1693</v>
      </c>
      <c r="AQ85" s="776" t="s">
        <v>1745</v>
      </c>
      <c r="AR85" s="757"/>
      <c r="AS85" s="718" t="s">
        <v>1763</v>
      </c>
    </row>
    <row r="86" spans="1:45" s="606" customFormat="1" ht="21.6" hidden="1" customHeight="1">
      <c r="A86" s="828" t="s">
        <v>845</v>
      </c>
      <c r="B86" s="829" t="s">
        <v>1764</v>
      </c>
      <c r="C86" s="830"/>
      <c r="D86" s="831"/>
      <c r="E86" s="831"/>
      <c r="F86" s="831"/>
      <c r="G86" s="831"/>
      <c r="H86" s="831"/>
      <c r="I86" s="831"/>
      <c r="J86" s="832"/>
      <c r="K86" s="833"/>
      <c r="L86" s="833"/>
      <c r="M86" s="833"/>
      <c r="N86" s="834"/>
      <c r="O86" s="719"/>
      <c r="P86" s="719" t="s">
        <v>1765</v>
      </c>
      <c r="Q86" s="719" t="s">
        <v>1765</v>
      </c>
      <c r="R86" s="719" t="s">
        <v>1765</v>
      </c>
      <c r="S86" s="719"/>
      <c r="T86" s="719"/>
      <c r="U86" s="719"/>
      <c r="V86" s="719"/>
      <c r="W86" s="719"/>
      <c r="X86" s="719"/>
      <c r="Y86" s="719"/>
      <c r="Z86" s="719"/>
      <c r="AA86" s="727"/>
      <c r="AB86" s="727" t="s">
        <v>1590</v>
      </c>
      <c r="AC86" s="728" t="s">
        <v>1766</v>
      </c>
      <c r="AD86" s="729" t="s">
        <v>1871</v>
      </c>
      <c r="AE86" s="728" t="s">
        <v>1941</v>
      </c>
      <c r="AF86" s="904" t="s">
        <v>1996</v>
      </c>
      <c r="AG86" s="728" t="s">
        <v>1766</v>
      </c>
      <c r="AH86" s="728" t="s">
        <v>2354</v>
      </c>
      <c r="AI86" s="728" t="s">
        <v>2453</v>
      </c>
      <c r="AJ86" s="1272" t="s">
        <v>2599</v>
      </c>
      <c r="AK86" s="728"/>
      <c r="AL86" s="728"/>
      <c r="AM86" s="728"/>
      <c r="AN86" s="1348"/>
      <c r="AO86" s="835"/>
      <c r="AP86" s="836" t="s">
        <v>1767</v>
      </c>
      <c r="AQ86" s="725" t="s">
        <v>1768</v>
      </c>
      <c r="AR86" s="764"/>
      <c r="AS86" s="765" t="s">
        <v>1769</v>
      </c>
    </row>
    <row r="87" spans="1:45" s="606" customFormat="1" ht="21.6" hidden="1" customHeight="1">
      <c r="A87" s="828"/>
      <c r="B87" s="837" t="s">
        <v>1770</v>
      </c>
      <c r="C87" s="830"/>
      <c r="D87" s="831"/>
      <c r="E87" s="831"/>
      <c r="F87" s="831"/>
      <c r="G87" s="831"/>
      <c r="H87" s="831"/>
      <c r="I87" s="831"/>
      <c r="J87" s="832"/>
      <c r="K87" s="833"/>
      <c r="L87" s="833"/>
      <c r="M87" s="833"/>
      <c r="N87" s="834"/>
      <c r="O87" s="719"/>
      <c r="P87" s="719"/>
      <c r="Q87" s="719"/>
      <c r="R87" s="719"/>
      <c r="S87" s="719"/>
      <c r="T87" s="719"/>
      <c r="U87" s="719"/>
      <c r="V87" s="719"/>
      <c r="W87" s="719"/>
      <c r="X87" s="719"/>
      <c r="Y87" s="719"/>
      <c r="Z87" s="719"/>
      <c r="AA87" s="727"/>
      <c r="AB87" s="727" t="s">
        <v>1771</v>
      </c>
      <c r="AC87" s="728"/>
      <c r="AD87" s="729"/>
      <c r="AE87" s="728"/>
      <c r="AF87" s="904"/>
      <c r="AG87" s="728"/>
      <c r="AH87" s="728"/>
      <c r="AI87" s="728"/>
      <c r="AJ87" s="1272"/>
      <c r="AK87" s="728"/>
      <c r="AL87" s="728"/>
      <c r="AM87" s="728"/>
      <c r="AN87" s="1348"/>
      <c r="AO87" s="835"/>
      <c r="AP87" s="836"/>
      <c r="AQ87" s="725"/>
      <c r="AR87" s="764"/>
      <c r="AS87" s="765" t="s">
        <v>1772</v>
      </c>
    </row>
    <row r="88" spans="1:45" s="606" customFormat="1" ht="21.6" hidden="1" customHeight="1">
      <c r="A88" s="828"/>
      <c r="B88" s="829"/>
      <c r="C88" s="830"/>
      <c r="D88" s="831"/>
      <c r="E88" s="831"/>
      <c r="F88" s="831"/>
      <c r="G88" s="831"/>
      <c r="H88" s="831"/>
      <c r="I88" s="831"/>
      <c r="J88" s="832"/>
      <c r="K88" s="833"/>
      <c r="L88" s="833"/>
      <c r="M88" s="833"/>
      <c r="N88" s="834"/>
      <c r="O88" s="719"/>
      <c r="P88" s="719" t="s">
        <v>1757</v>
      </c>
      <c r="Q88" s="719" t="s">
        <v>1757</v>
      </c>
      <c r="R88" s="719" t="s">
        <v>1757</v>
      </c>
      <c r="S88" s="719"/>
      <c r="T88" s="719"/>
      <c r="U88" s="719"/>
      <c r="V88" s="719"/>
      <c r="W88" s="719"/>
      <c r="X88" s="719"/>
      <c r="Y88" s="719"/>
      <c r="Z88" s="719"/>
      <c r="AA88" s="727"/>
      <c r="AB88" s="727"/>
      <c r="AC88" s="728" t="s">
        <v>1773</v>
      </c>
      <c r="AD88" s="729" t="s">
        <v>1773</v>
      </c>
      <c r="AE88" s="728" t="s">
        <v>1773</v>
      </c>
      <c r="AF88" s="904" t="s">
        <v>1773</v>
      </c>
      <c r="AG88" s="728" t="s">
        <v>1773</v>
      </c>
      <c r="AH88" s="728" t="s">
        <v>2355</v>
      </c>
      <c r="AI88" s="728" t="s">
        <v>2454</v>
      </c>
      <c r="AJ88" s="1272" t="s">
        <v>2578</v>
      </c>
      <c r="AK88" s="728"/>
      <c r="AL88" s="728"/>
      <c r="AM88" s="728"/>
      <c r="AN88" s="1348"/>
      <c r="AO88" s="835"/>
      <c r="AP88" s="836"/>
      <c r="AQ88" s="725"/>
      <c r="AR88" s="764"/>
      <c r="AS88" s="765" t="s">
        <v>1774</v>
      </c>
    </row>
    <row r="89" spans="1:45" s="606" customFormat="1" ht="21.6" hidden="1" customHeight="1">
      <c r="A89" s="828"/>
      <c r="B89" s="829"/>
      <c r="C89" s="830"/>
      <c r="D89" s="831"/>
      <c r="E89" s="831"/>
      <c r="F89" s="831"/>
      <c r="G89" s="831"/>
      <c r="H89" s="831"/>
      <c r="I89" s="831"/>
      <c r="J89" s="832"/>
      <c r="K89" s="833"/>
      <c r="L89" s="833"/>
      <c r="M89" s="833"/>
      <c r="N89" s="834"/>
      <c r="O89" s="719"/>
      <c r="P89" s="719"/>
      <c r="Q89" s="719"/>
      <c r="R89" s="719"/>
      <c r="S89" s="719"/>
      <c r="T89" s="719"/>
      <c r="U89" s="719"/>
      <c r="V89" s="719"/>
      <c r="W89" s="719"/>
      <c r="X89" s="719"/>
      <c r="Y89" s="719"/>
      <c r="Z89" s="719"/>
      <c r="AA89" s="727"/>
      <c r="AB89" s="727"/>
      <c r="AC89" s="728" t="s">
        <v>1775</v>
      </c>
      <c r="AD89" s="729" t="s">
        <v>1872</v>
      </c>
      <c r="AE89" s="728" t="s">
        <v>1942</v>
      </c>
      <c r="AF89" s="904" t="s">
        <v>1997</v>
      </c>
      <c r="AG89" s="728" t="s">
        <v>1775</v>
      </c>
      <c r="AH89" s="728" t="s">
        <v>2356</v>
      </c>
      <c r="AI89" s="728" t="s">
        <v>2455</v>
      </c>
      <c r="AJ89" s="1272" t="s">
        <v>2600</v>
      </c>
      <c r="AK89" s="728"/>
      <c r="AL89" s="728"/>
      <c r="AM89" s="728"/>
      <c r="AN89" s="1348"/>
      <c r="AO89" s="835"/>
      <c r="AP89" s="836"/>
      <c r="AQ89" s="725"/>
      <c r="AR89" s="764"/>
      <c r="AS89" s="765" t="s">
        <v>1776</v>
      </c>
    </row>
    <row r="90" spans="1:45" s="606" customFormat="1" ht="21.6" hidden="1" customHeight="1">
      <c r="A90" s="828"/>
      <c r="B90" s="829"/>
      <c r="C90" s="830"/>
      <c r="D90" s="831"/>
      <c r="E90" s="831"/>
      <c r="F90" s="831"/>
      <c r="G90" s="831"/>
      <c r="H90" s="831"/>
      <c r="I90" s="831"/>
      <c r="J90" s="832"/>
      <c r="K90" s="833"/>
      <c r="L90" s="833"/>
      <c r="M90" s="833"/>
      <c r="N90" s="834"/>
      <c r="O90" s="719"/>
      <c r="P90" s="719"/>
      <c r="Q90" s="719"/>
      <c r="R90" s="719"/>
      <c r="S90" s="719"/>
      <c r="T90" s="719"/>
      <c r="U90" s="719"/>
      <c r="V90" s="719"/>
      <c r="W90" s="719"/>
      <c r="X90" s="719"/>
      <c r="Y90" s="719"/>
      <c r="Z90" s="719"/>
      <c r="AA90" s="727"/>
      <c r="AB90" s="727"/>
      <c r="AC90" s="728"/>
      <c r="AD90" s="729" t="s">
        <v>1771</v>
      </c>
      <c r="AE90" s="728" t="s">
        <v>1771</v>
      </c>
      <c r="AF90" s="904" t="s">
        <v>1771</v>
      </c>
      <c r="AG90" s="728" t="s">
        <v>1771</v>
      </c>
      <c r="AH90" s="728" t="s">
        <v>2357</v>
      </c>
      <c r="AI90" s="728" t="s">
        <v>2456</v>
      </c>
      <c r="AJ90" s="1272" t="s">
        <v>2579</v>
      </c>
      <c r="AK90" s="728"/>
      <c r="AL90" s="728"/>
      <c r="AM90" s="728"/>
      <c r="AN90" s="1348"/>
      <c r="AO90" s="835"/>
      <c r="AP90" s="836"/>
      <c r="AQ90" s="725"/>
      <c r="AR90" s="764"/>
      <c r="AS90" s="765" t="s">
        <v>1777</v>
      </c>
    </row>
    <row r="91" spans="1:45" s="606" customFormat="1" ht="21.6" hidden="1" customHeight="1">
      <c r="A91" s="828"/>
      <c r="B91" s="829"/>
      <c r="C91" s="830"/>
      <c r="D91" s="831"/>
      <c r="E91" s="831"/>
      <c r="F91" s="831"/>
      <c r="G91" s="831"/>
      <c r="H91" s="831"/>
      <c r="I91" s="831"/>
      <c r="J91" s="832"/>
      <c r="K91" s="833"/>
      <c r="L91" s="833"/>
      <c r="M91" s="833"/>
      <c r="N91" s="834"/>
      <c r="O91" s="719"/>
      <c r="P91" s="719"/>
      <c r="Q91" s="719"/>
      <c r="R91" s="719"/>
      <c r="S91" s="719"/>
      <c r="T91" s="719"/>
      <c r="U91" s="719"/>
      <c r="V91" s="719"/>
      <c r="W91" s="719"/>
      <c r="X91" s="719"/>
      <c r="Y91" s="719"/>
      <c r="Z91" s="719"/>
      <c r="AA91" s="727"/>
      <c r="AB91" s="727"/>
      <c r="AC91" s="728"/>
      <c r="AD91" s="729"/>
      <c r="AE91" s="728"/>
      <c r="AF91" s="904"/>
      <c r="AG91" s="728"/>
      <c r="AH91" s="728"/>
      <c r="AI91" s="728"/>
      <c r="AJ91" s="1272"/>
      <c r="AK91" s="728"/>
      <c r="AL91" s="728"/>
      <c r="AM91" s="728"/>
      <c r="AN91" s="1348"/>
      <c r="AO91" s="835"/>
      <c r="AP91" s="836"/>
      <c r="AQ91" s="725"/>
      <c r="AR91" s="764"/>
      <c r="AS91" s="765" t="s">
        <v>1778</v>
      </c>
    </row>
    <row r="92" spans="1:45" s="606" customFormat="1" ht="21.6" hidden="1" customHeight="1">
      <c r="A92" s="838"/>
      <c r="B92" s="839"/>
      <c r="C92" s="840"/>
      <c r="D92" s="841"/>
      <c r="E92" s="841"/>
      <c r="F92" s="841"/>
      <c r="G92" s="841"/>
      <c r="H92" s="841"/>
      <c r="I92" s="841"/>
      <c r="J92" s="842"/>
      <c r="K92" s="843"/>
      <c r="L92" s="843"/>
      <c r="M92" s="843"/>
      <c r="N92" s="844"/>
      <c r="O92" s="744"/>
      <c r="P92" s="744"/>
      <c r="Q92" s="744"/>
      <c r="R92" s="744"/>
      <c r="S92" s="744"/>
      <c r="T92" s="744"/>
      <c r="U92" s="744"/>
      <c r="V92" s="744"/>
      <c r="W92" s="744"/>
      <c r="X92" s="744"/>
      <c r="Y92" s="744"/>
      <c r="Z92" s="744"/>
      <c r="AA92" s="730"/>
      <c r="AB92" s="730"/>
      <c r="AC92" s="731" t="s">
        <v>1771</v>
      </c>
      <c r="AD92" s="745"/>
      <c r="AE92" s="731"/>
      <c r="AF92" s="905"/>
      <c r="AG92" s="731"/>
      <c r="AH92" s="731"/>
      <c r="AI92" s="731"/>
      <c r="AJ92" s="1273"/>
      <c r="AK92" s="731"/>
      <c r="AL92" s="731"/>
      <c r="AM92" s="731"/>
      <c r="AN92" s="1347"/>
      <c r="AO92" s="845"/>
      <c r="AP92" s="846"/>
      <c r="AQ92" s="778"/>
      <c r="AR92" s="770"/>
      <c r="AS92" s="771" t="s">
        <v>1779</v>
      </c>
    </row>
    <row r="93" spans="1:45" s="648" customFormat="1" ht="21.6" hidden="1" customHeight="1">
      <c r="A93" s="665" t="s">
        <v>1734</v>
      </c>
      <c r="B93" s="665" t="s">
        <v>1780</v>
      </c>
      <c r="C93" s="665" t="s">
        <v>1781</v>
      </c>
      <c r="D93" s="665" t="s">
        <v>1781</v>
      </c>
      <c r="E93" s="665" t="s">
        <v>1781</v>
      </c>
      <c r="F93" s="665" t="s">
        <v>1781</v>
      </c>
      <c r="G93" s="665" t="s">
        <v>1781</v>
      </c>
      <c r="H93" s="665" t="s">
        <v>1781</v>
      </c>
      <c r="I93" s="665" t="s">
        <v>1781</v>
      </c>
      <c r="J93" s="665" t="s">
        <v>1781</v>
      </c>
      <c r="K93" s="686" t="s">
        <v>1781</v>
      </c>
      <c r="L93" s="686" t="s">
        <v>1781</v>
      </c>
      <c r="M93" s="686" t="s">
        <v>1781</v>
      </c>
      <c r="N93" s="665" t="s">
        <v>1781</v>
      </c>
      <c r="O93" s="686" t="s">
        <v>1781</v>
      </c>
      <c r="P93" s="686" t="s">
        <v>1781</v>
      </c>
      <c r="Q93" s="686" t="s">
        <v>1781</v>
      </c>
      <c r="R93" s="686" t="s">
        <v>1781</v>
      </c>
      <c r="S93" s="686" t="s">
        <v>1781</v>
      </c>
      <c r="T93" s="686" t="s">
        <v>1781</v>
      </c>
      <c r="U93" s="686" t="s">
        <v>1781</v>
      </c>
      <c r="V93" s="686" t="s">
        <v>1781</v>
      </c>
      <c r="W93" s="686" t="s">
        <v>1781</v>
      </c>
      <c r="X93" s="688" t="s">
        <v>1781</v>
      </c>
      <c r="Y93" s="688" t="s">
        <v>1781</v>
      </c>
      <c r="Z93" s="688" t="s">
        <v>1781</v>
      </c>
      <c r="AA93" s="689" t="s">
        <v>1781</v>
      </c>
      <c r="AB93" s="689" t="s">
        <v>1781</v>
      </c>
      <c r="AC93" s="690" t="s">
        <v>1781</v>
      </c>
      <c r="AD93" s="691" t="s">
        <v>1781</v>
      </c>
      <c r="AE93" s="690" t="s">
        <v>1781</v>
      </c>
      <c r="AF93" s="902" t="s">
        <v>1781</v>
      </c>
      <c r="AG93" s="690" t="s">
        <v>1781</v>
      </c>
      <c r="AH93" s="690" t="s">
        <v>2358</v>
      </c>
      <c r="AI93" s="690" t="s">
        <v>2457</v>
      </c>
      <c r="AJ93" s="1268" t="s">
        <v>2580</v>
      </c>
      <c r="AK93" s="690"/>
      <c r="AL93" s="690"/>
      <c r="AM93" s="690"/>
      <c r="AN93" s="1355"/>
      <c r="AO93" s="847" t="s">
        <v>1744</v>
      </c>
      <c r="AP93" s="659" t="s">
        <v>1525</v>
      </c>
      <c r="AQ93" s="659" t="s">
        <v>1782</v>
      </c>
      <c r="AR93" s="658" t="s">
        <v>1783</v>
      </c>
      <c r="AS93" s="647" t="s">
        <v>1513</v>
      </c>
    </row>
    <row r="94" spans="1:45" s="648" customFormat="1" ht="21.6" hidden="1" customHeight="1">
      <c r="A94" s="649"/>
      <c r="B94" s="649"/>
      <c r="C94" s="649"/>
      <c r="D94" s="649"/>
      <c r="E94" s="649"/>
      <c r="F94" s="649"/>
      <c r="G94" s="649"/>
      <c r="H94" s="649"/>
      <c r="I94" s="649"/>
      <c r="J94" s="649"/>
      <c r="K94" s="650"/>
      <c r="L94" s="650"/>
      <c r="M94" s="650"/>
      <c r="N94" s="649"/>
      <c r="O94" s="650"/>
      <c r="P94" s="650"/>
      <c r="Q94" s="650"/>
      <c r="R94" s="650"/>
      <c r="S94" s="650"/>
      <c r="T94" s="650"/>
      <c r="U94" s="650"/>
      <c r="V94" s="650"/>
      <c r="W94" s="650"/>
      <c r="X94" s="651"/>
      <c r="Y94" s="651"/>
      <c r="Z94" s="651"/>
      <c r="AA94" s="652"/>
      <c r="AB94" s="652"/>
      <c r="AC94" s="653"/>
      <c r="AD94" s="654"/>
      <c r="AE94" s="653"/>
      <c r="AF94" s="899"/>
      <c r="AG94" s="653"/>
      <c r="AH94" s="653"/>
      <c r="AI94" s="653"/>
      <c r="AJ94" s="1265"/>
      <c r="AK94" s="653"/>
      <c r="AL94" s="653"/>
      <c r="AM94" s="653"/>
      <c r="AN94" s="1337"/>
      <c r="AO94" s="655"/>
      <c r="AP94" s="656"/>
      <c r="AQ94" s="656"/>
      <c r="AR94" s="848"/>
      <c r="AS94" s="658"/>
    </row>
    <row r="95" spans="1:45" s="648" customFormat="1" ht="21.6" hidden="1" customHeight="1">
      <c r="A95" s="637" t="s">
        <v>1734</v>
      </c>
      <c r="B95" s="637" t="s">
        <v>1784</v>
      </c>
      <c r="C95" s="637" t="s">
        <v>1785</v>
      </c>
      <c r="D95" s="637" t="s">
        <v>1785</v>
      </c>
      <c r="E95" s="637" t="s">
        <v>1785</v>
      </c>
      <c r="F95" s="637" t="s">
        <v>1785</v>
      </c>
      <c r="G95" s="637" t="s">
        <v>1785</v>
      </c>
      <c r="H95" s="637" t="s">
        <v>1785</v>
      </c>
      <c r="I95" s="637" t="s">
        <v>1785</v>
      </c>
      <c r="J95" s="637" t="s">
        <v>1785</v>
      </c>
      <c r="K95" s="638" t="s">
        <v>1785</v>
      </c>
      <c r="L95" s="638" t="s">
        <v>1785</v>
      </c>
      <c r="M95" s="638" t="s">
        <v>1785</v>
      </c>
      <c r="N95" s="637" t="s">
        <v>1785</v>
      </c>
      <c r="O95" s="638" t="s">
        <v>1785</v>
      </c>
      <c r="P95" s="638" t="s">
        <v>1785</v>
      </c>
      <c r="Q95" s="638" t="s">
        <v>1785</v>
      </c>
      <c r="R95" s="638" t="s">
        <v>1785</v>
      </c>
      <c r="S95" s="638" t="s">
        <v>1785</v>
      </c>
      <c r="T95" s="638" t="s">
        <v>1785</v>
      </c>
      <c r="U95" s="638" t="s">
        <v>1785</v>
      </c>
      <c r="V95" s="638" t="s">
        <v>1785</v>
      </c>
      <c r="W95" s="638" t="s">
        <v>1785</v>
      </c>
      <c r="X95" s="639" t="s">
        <v>1785</v>
      </c>
      <c r="Y95" s="639" t="s">
        <v>1785</v>
      </c>
      <c r="Z95" s="639" t="s">
        <v>1785</v>
      </c>
      <c r="AA95" s="640" t="s">
        <v>1785</v>
      </c>
      <c r="AB95" s="640" t="s">
        <v>1785</v>
      </c>
      <c r="AC95" s="641" t="s">
        <v>1785</v>
      </c>
      <c r="AD95" s="642" t="s">
        <v>1785</v>
      </c>
      <c r="AE95" s="641" t="s">
        <v>1785</v>
      </c>
      <c r="AF95" s="898" t="s">
        <v>1785</v>
      </c>
      <c r="AG95" s="641" t="s">
        <v>1785</v>
      </c>
      <c r="AH95" s="641" t="s">
        <v>2359</v>
      </c>
      <c r="AI95" s="641" t="s">
        <v>2458</v>
      </c>
      <c r="AJ95" s="1264" t="s">
        <v>2581</v>
      </c>
      <c r="AK95" s="641"/>
      <c r="AL95" s="641"/>
      <c r="AM95" s="641"/>
      <c r="AN95" s="1336"/>
      <c r="AO95" s="643" t="s">
        <v>1744</v>
      </c>
      <c r="AP95" s="644" t="s">
        <v>1525</v>
      </c>
      <c r="AQ95" s="644" t="s">
        <v>1786</v>
      </c>
      <c r="AR95" s="646" t="s">
        <v>1787</v>
      </c>
      <c r="AS95" s="849" t="s">
        <v>1513</v>
      </c>
    </row>
    <row r="96" spans="1:45" s="648" customFormat="1" ht="21.6" hidden="1" customHeight="1">
      <c r="A96" s="649"/>
      <c r="B96" s="649"/>
      <c r="C96" s="649"/>
      <c r="D96" s="649"/>
      <c r="E96" s="649"/>
      <c r="F96" s="649"/>
      <c r="G96" s="649"/>
      <c r="H96" s="649"/>
      <c r="I96" s="649"/>
      <c r="J96" s="649"/>
      <c r="K96" s="650"/>
      <c r="L96" s="650"/>
      <c r="M96" s="650"/>
      <c r="N96" s="649"/>
      <c r="O96" s="650"/>
      <c r="P96" s="650"/>
      <c r="Q96" s="650"/>
      <c r="R96" s="650"/>
      <c r="S96" s="650"/>
      <c r="T96" s="650"/>
      <c r="U96" s="650"/>
      <c r="V96" s="650"/>
      <c r="W96" s="650"/>
      <c r="X96" s="651"/>
      <c r="Y96" s="651"/>
      <c r="Z96" s="651"/>
      <c r="AA96" s="652"/>
      <c r="AB96" s="652"/>
      <c r="AC96" s="653"/>
      <c r="AD96" s="654"/>
      <c r="AE96" s="653"/>
      <c r="AF96" s="899"/>
      <c r="AG96" s="653"/>
      <c r="AH96" s="653"/>
      <c r="AI96" s="653"/>
      <c r="AJ96" s="1265"/>
      <c r="AK96" s="653"/>
      <c r="AL96" s="653"/>
      <c r="AM96" s="653"/>
      <c r="AN96" s="1337"/>
      <c r="AO96" s="655"/>
      <c r="AP96" s="656"/>
      <c r="AQ96" s="681"/>
      <c r="AR96" s="657"/>
      <c r="AS96" s="850"/>
    </row>
    <row r="97" spans="1:45" s="648" customFormat="1" ht="21.6" hidden="1" customHeight="1">
      <c r="A97" s="637" t="s">
        <v>1734</v>
      </c>
      <c r="B97" s="637" t="s">
        <v>1788</v>
      </c>
      <c r="C97" s="637" t="s">
        <v>1789</v>
      </c>
      <c r="D97" s="637" t="s">
        <v>1789</v>
      </c>
      <c r="E97" s="637" t="s">
        <v>1789</v>
      </c>
      <c r="F97" s="637" t="s">
        <v>1789</v>
      </c>
      <c r="G97" s="637" t="s">
        <v>1789</v>
      </c>
      <c r="H97" s="637" t="s">
        <v>1789</v>
      </c>
      <c r="I97" s="637" t="s">
        <v>1789</v>
      </c>
      <c r="J97" s="637" t="s">
        <v>1789</v>
      </c>
      <c r="K97" s="638" t="s">
        <v>1789</v>
      </c>
      <c r="L97" s="638" t="s">
        <v>1789</v>
      </c>
      <c r="M97" s="638" t="s">
        <v>1789</v>
      </c>
      <c r="N97" s="637" t="s">
        <v>1789</v>
      </c>
      <c r="O97" s="638" t="s">
        <v>1789</v>
      </c>
      <c r="P97" s="638" t="s">
        <v>1789</v>
      </c>
      <c r="Q97" s="638" t="s">
        <v>1789</v>
      </c>
      <c r="R97" s="638" t="s">
        <v>1789</v>
      </c>
      <c r="S97" s="638" t="s">
        <v>1789</v>
      </c>
      <c r="T97" s="638" t="s">
        <v>1789</v>
      </c>
      <c r="U97" s="638" t="s">
        <v>1789</v>
      </c>
      <c r="V97" s="638" t="s">
        <v>1789</v>
      </c>
      <c r="W97" s="638" t="s">
        <v>1789</v>
      </c>
      <c r="X97" s="639" t="s">
        <v>1789</v>
      </c>
      <c r="Y97" s="639" t="s">
        <v>1789</v>
      </c>
      <c r="Z97" s="639" t="s">
        <v>1789</v>
      </c>
      <c r="AA97" s="640" t="s">
        <v>1789</v>
      </c>
      <c r="AB97" s="640" t="s">
        <v>1789</v>
      </c>
      <c r="AC97" s="641" t="s">
        <v>1789</v>
      </c>
      <c r="AD97" s="642" t="s">
        <v>1789</v>
      </c>
      <c r="AE97" s="641" t="s">
        <v>1789</v>
      </c>
      <c r="AF97" s="898" t="s">
        <v>1789</v>
      </c>
      <c r="AG97" s="641" t="s">
        <v>1789</v>
      </c>
      <c r="AH97" s="641" t="s">
        <v>2360</v>
      </c>
      <c r="AI97" s="641" t="s">
        <v>2459</v>
      </c>
      <c r="AJ97" s="1264" t="s">
        <v>2582</v>
      </c>
      <c r="AK97" s="641"/>
      <c r="AL97" s="641"/>
      <c r="AM97" s="641"/>
      <c r="AN97" s="1336"/>
      <c r="AO97" s="643" t="s">
        <v>1744</v>
      </c>
      <c r="AP97" s="644" t="s">
        <v>1525</v>
      </c>
      <c r="AQ97" s="644" t="s">
        <v>1790</v>
      </c>
      <c r="AR97" s="848"/>
      <c r="AS97" s="647" t="s">
        <v>1513</v>
      </c>
    </row>
    <row r="98" spans="1:45" s="648" customFormat="1" ht="21.6" hidden="1" customHeight="1">
      <c r="A98" s="649"/>
      <c r="B98" s="649"/>
      <c r="C98" s="649"/>
      <c r="D98" s="649"/>
      <c r="E98" s="649"/>
      <c r="F98" s="649"/>
      <c r="G98" s="649"/>
      <c r="H98" s="649"/>
      <c r="I98" s="649"/>
      <c r="J98" s="649"/>
      <c r="K98" s="650"/>
      <c r="L98" s="650"/>
      <c r="M98" s="650"/>
      <c r="N98" s="649"/>
      <c r="O98" s="650"/>
      <c r="P98" s="650"/>
      <c r="Q98" s="650"/>
      <c r="R98" s="650"/>
      <c r="S98" s="650"/>
      <c r="T98" s="650"/>
      <c r="U98" s="650"/>
      <c r="V98" s="650"/>
      <c r="W98" s="650"/>
      <c r="X98" s="651"/>
      <c r="Y98" s="651"/>
      <c r="Z98" s="651"/>
      <c r="AA98" s="652"/>
      <c r="AB98" s="652"/>
      <c r="AC98" s="653"/>
      <c r="AD98" s="654"/>
      <c r="AE98" s="653"/>
      <c r="AF98" s="899"/>
      <c r="AG98" s="653"/>
      <c r="AH98" s="653"/>
      <c r="AI98" s="653"/>
      <c r="AJ98" s="1265"/>
      <c r="AK98" s="653"/>
      <c r="AL98" s="653"/>
      <c r="AM98" s="653"/>
      <c r="AN98" s="1337"/>
      <c r="AO98" s="655"/>
      <c r="AP98" s="656"/>
      <c r="AQ98" s="656"/>
      <c r="AR98" s="657"/>
      <c r="AS98" s="850"/>
    </row>
    <row r="99" spans="1:45" s="648" customFormat="1" ht="21.6" hidden="1" customHeight="1">
      <c r="A99" s="637" t="s">
        <v>1734</v>
      </c>
      <c r="B99" s="637" t="s">
        <v>1791</v>
      </c>
      <c r="C99" s="637" t="s">
        <v>1789</v>
      </c>
      <c r="D99" s="637" t="s">
        <v>1789</v>
      </c>
      <c r="E99" s="637" t="s">
        <v>1789</v>
      </c>
      <c r="F99" s="637" t="s">
        <v>1789</v>
      </c>
      <c r="G99" s="637" t="s">
        <v>1789</v>
      </c>
      <c r="H99" s="637" t="s">
        <v>1789</v>
      </c>
      <c r="I99" s="637" t="s">
        <v>1789</v>
      </c>
      <c r="J99" s="637" t="s">
        <v>1789</v>
      </c>
      <c r="K99" s="638" t="s">
        <v>1789</v>
      </c>
      <c r="L99" s="638" t="s">
        <v>1789</v>
      </c>
      <c r="M99" s="638" t="s">
        <v>1789</v>
      </c>
      <c r="N99" s="637" t="s">
        <v>1789</v>
      </c>
      <c r="O99" s="638" t="s">
        <v>1789</v>
      </c>
      <c r="P99" s="638" t="s">
        <v>1789</v>
      </c>
      <c r="Q99" s="638" t="s">
        <v>1789</v>
      </c>
      <c r="R99" s="638" t="s">
        <v>1789</v>
      </c>
      <c r="S99" s="638" t="s">
        <v>1789</v>
      </c>
      <c r="T99" s="638" t="s">
        <v>1789</v>
      </c>
      <c r="U99" s="638" t="s">
        <v>1789</v>
      </c>
      <c r="V99" s="638" t="s">
        <v>1789</v>
      </c>
      <c r="W99" s="638" t="s">
        <v>1789</v>
      </c>
      <c r="X99" s="639" t="s">
        <v>1789</v>
      </c>
      <c r="Y99" s="639" t="s">
        <v>1789</v>
      </c>
      <c r="Z99" s="639" t="s">
        <v>1789</v>
      </c>
      <c r="AA99" s="640" t="s">
        <v>1789</v>
      </c>
      <c r="AB99" s="640" t="s">
        <v>1789</v>
      </c>
      <c r="AC99" s="641" t="s">
        <v>1789</v>
      </c>
      <c r="AD99" s="642" t="s">
        <v>1789</v>
      </c>
      <c r="AE99" s="641" t="s">
        <v>1789</v>
      </c>
      <c r="AF99" s="898" t="s">
        <v>1789</v>
      </c>
      <c r="AG99" s="641" t="s">
        <v>1789</v>
      </c>
      <c r="AH99" s="641" t="s">
        <v>2360</v>
      </c>
      <c r="AI99" s="641" t="s">
        <v>2459</v>
      </c>
      <c r="AJ99" s="1264" t="s">
        <v>2582</v>
      </c>
      <c r="AK99" s="641"/>
      <c r="AL99" s="641"/>
      <c r="AM99" s="641"/>
      <c r="AN99" s="1336"/>
      <c r="AO99" s="643" t="s">
        <v>1744</v>
      </c>
      <c r="AP99" s="644" t="s">
        <v>1525</v>
      </c>
      <c r="AQ99" s="644" t="s">
        <v>1790</v>
      </c>
      <c r="AR99" s="851" t="s">
        <v>1792</v>
      </c>
      <c r="AS99" s="849" t="s">
        <v>1513</v>
      </c>
    </row>
    <row r="100" spans="1:45" s="648" customFormat="1" ht="21.6" hidden="1" customHeight="1">
      <c r="A100" s="649"/>
      <c r="B100" s="649"/>
      <c r="C100" s="649"/>
      <c r="D100" s="649"/>
      <c r="E100" s="649"/>
      <c r="F100" s="649"/>
      <c r="G100" s="649"/>
      <c r="H100" s="649"/>
      <c r="I100" s="649"/>
      <c r="J100" s="649"/>
      <c r="K100" s="650"/>
      <c r="L100" s="650"/>
      <c r="M100" s="650"/>
      <c r="N100" s="649"/>
      <c r="O100" s="650"/>
      <c r="P100" s="650"/>
      <c r="Q100" s="650"/>
      <c r="R100" s="650"/>
      <c r="S100" s="650"/>
      <c r="T100" s="650"/>
      <c r="U100" s="650"/>
      <c r="V100" s="650"/>
      <c r="W100" s="650"/>
      <c r="X100" s="651"/>
      <c r="Y100" s="651"/>
      <c r="Z100" s="651"/>
      <c r="AA100" s="652"/>
      <c r="AB100" s="652"/>
      <c r="AC100" s="653"/>
      <c r="AD100" s="654"/>
      <c r="AE100" s="653"/>
      <c r="AF100" s="899"/>
      <c r="AG100" s="653"/>
      <c r="AH100" s="653"/>
      <c r="AI100" s="653"/>
      <c r="AJ100" s="1265"/>
      <c r="AK100" s="653"/>
      <c r="AL100" s="653"/>
      <c r="AM100" s="653"/>
      <c r="AN100" s="1337"/>
      <c r="AO100" s="655"/>
      <c r="AP100" s="656"/>
      <c r="AQ100" s="656"/>
      <c r="AR100" s="850"/>
      <c r="AS100" s="658"/>
    </row>
    <row r="101" spans="1:45" s="648" customFormat="1" ht="21.6" hidden="1" customHeight="1">
      <c r="A101" s="637" t="s">
        <v>1793</v>
      </c>
      <c r="B101" s="637" t="s">
        <v>1794</v>
      </c>
      <c r="C101" s="637" t="s">
        <v>1795</v>
      </c>
      <c r="D101" s="637" t="s">
        <v>1796</v>
      </c>
      <c r="E101" s="637" t="s">
        <v>1797</v>
      </c>
      <c r="F101" s="637" t="s">
        <v>1797</v>
      </c>
      <c r="G101" s="637" t="s">
        <v>1798</v>
      </c>
      <c r="H101" s="637" t="s">
        <v>1798</v>
      </c>
      <c r="I101" s="637" t="s">
        <v>1799</v>
      </c>
      <c r="J101" s="637" t="s">
        <v>1800</v>
      </c>
      <c r="K101" s="638" t="s">
        <v>1800</v>
      </c>
      <c r="L101" s="638" t="s">
        <v>1800</v>
      </c>
      <c r="M101" s="638" t="s">
        <v>1800</v>
      </c>
      <c r="N101" s="638" t="s">
        <v>1800</v>
      </c>
      <c r="O101" s="638" t="s">
        <v>1800</v>
      </c>
      <c r="P101" s="638" t="s">
        <v>1800</v>
      </c>
      <c r="Q101" s="638" t="s">
        <v>1800</v>
      </c>
      <c r="R101" s="638" t="s">
        <v>1800</v>
      </c>
      <c r="S101" s="638" t="s">
        <v>1800</v>
      </c>
      <c r="T101" s="638" t="s">
        <v>1800</v>
      </c>
      <c r="U101" s="638" t="s">
        <v>1800</v>
      </c>
      <c r="V101" s="638" t="s">
        <v>1800</v>
      </c>
      <c r="W101" s="638" t="s">
        <v>1800</v>
      </c>
      <c r="X101" s="639" t="s">
        <v>1800</v>
      </c>
      <c r="Y101" s="639" t="s">
        <v>1800</v>
      </c>
      <c r="Z101" s="639" t="s">
        <v>1800</v>
      </c>
      <c r="AA101" s="640" t="s">
        <v>1800</v>
      </c>
      <c r="AB101" s="640" t="s">
        <v>1800</v>
      </c>
      <c r="AC101" s="641" t="s">
        <v>1800</v>
      </c>
      <c r="AD101" s="642" t="s">
        <v>1800</v>
      </c>
      <c r="AE101" s="641" t="s">
        <v>1800</v>
      </c>
      <c r="AF101" s="898" t="s">
        <v>1800</v>
      </c>
      <c r="AG101" s="641" t="s">
        <v>1800</v>
      </c>
      <c r="AH101" s="641" t="s">
        <v>2361</v>
      </c>
      <c r="AI101" s="641" t="s">
        <v>2460</v>
      </c>
      <c r="AJ101" s="1264" t="s">
        <v>2583</v>
      </c>
      <c r="AK101" s="641"/>
      <c r="AL101" s="641"/>
      <c r="AM101" s="641"/>
      <c r="AN101" s="1336"/>
      <c r="AO101" s="643" t="s">
        <v>1801</v>
      </c>
      <c r="AP101" s="852" t="s">
        <v>1802</v>
      </c>
      <c r="AQ101" s="644" t="s">
        <v>1803</v>
      </c>
      <c r="AR101" s="853" t="s">
        <v>1804</v>
      </c>
      <c r="AS101" s="849" t="s">
        <v>1805</v>
      </c>
    </row>
    <row r="102" spans="1:45" s="648" customFormat="1" ht="21.6" hidden="1" customHeight="1">
      <c r="A102" s="665"/>
      <c r="B102" s="665"/>
      <c r="C102" s="665"/>
      <c r="D102" s="665"/>
      <c r="E102" s="665"/>
      <c r="F102" s="665"/>
      <c r="G102" s="854"/>
      <c r="H102" s="854"/>
      <c r="I102" s="854"/>
      <c r="J102" s="854"/>
      <c r="K102" s="647"/>
      <c r="L102" s="647"/>
      <c r="M102" s="647"/>
      <c r="N102" s="647"/>
      <c r="O102" s="647"/>
      <c r="P102" s="647"/>
      <c r="Q102" s="647"/>
      <c r="R102" s="647"/>
      <c r="S102" s="647"/>
      <c r="T102" s="647"/>
      <c r="U102" s="647"/>
      <c r="V102" s="647"/>
      <c r="W102" s="647"/>
      <c r="X102" s="855"/>
      <c r="Y102" s="855"/>
      <c r="Z102" s="855"/>
      <c r="AA102" s="856"/>
      <c r="AB102" s="856"/>
      <c r="AC102" s="857"/>
      <c r="AD102" s="877"/>
      <c r="AE102" s="893"/>
      <c r="AF102" s="997"/>
      <c r="AG102" s="1082"/>
      <c r="AH102" s="1082"/>
      <c r="AI102" s="857"/>
      <c r="AJ102" s="1276"/>
      <c r="AK102" s="857"/>
      <c r="AL102" s="857"/>
      <c r="AM102" s="857"/>
      <c r="AN102" s="1356"/>
      <c r="AO102" s="847"/>
      <c r="AP102" s="852" t="s">
        <v>1806</v>
      </c>
      <c r="AQ102" s="644" t="s">
        <v>1807</v>
      </c>
      <c r="AR102" s="848"/>
      <c r="AS102" s="647" t="s">
        <v>1808</v>
      </c>
    </row>
    <row r="103" spans="1:45" s="648" customFormat="1" ht="21.6" hidden="1" customHeight="1">
      <c r="A103" s="649"/>
      <c r="B103" s="649"/>
      <c r="C103" s="649"/>
      <c r="D103" s="858"/>
      <c r="E103" s="858" t="s">
        <v>1809</v>
      </c>
      <c r="F103" s="858"/>
      <c r="G103" s="858"/>
      <c r="H103" s="858"/>
      <c r="I103" s="858"/>
      <c r="J103" s="858" t="s">
        <v>1810</v>
      </c>
      <c r="K103" s="683" t="s">
        <v>1811</v>
      </c>
      <c r="L103" s="683" t="s">
        <v>1811</v>
      </c>
      <c r="M103" s="683" t="s">
        <v>1811</v>
      </c>
      <c r="N103" s="683" t="s">
        <v>1811</v>
      </c>
      <c r="O103" s="683" t="s">
        <v>1811</v>
      </c>
      <c r="P103" s="683" t="s">
        <v>1811</v>
      </c>
      <c r="Q103" s="683" t="s">
        <v>1811</v>
      </c>
      <c r="R103" s="683" t="s">
        <v>1811</v>
      </c>
      <c r="S103" s="683" t="s">
        <v>1811</v>
      </c>
      <c r="T103" s="683" t="s">
        <v>1811</v>
      </c>
      <c r="U103" s="683" t="s">
        <v>1811</v>
      </c>
      <c r="V103" s="683" t="s">
        <v>1811</v>
      </c>
      <c r="W103" s="683" t="s">
        <v>1811</v>
      </c>
      <c r="X103" s="859" t="s">
        <v>1811</v>
      </c>
      <c r="Y103" s="859" t="s">
        <v>1811</v>
      </c>
      <c r="Z103" s="859" t="s">
        <v>1811</v>
      </c>
      <c r="AA103" s="860" t="s">
        <v>1811</v>
      </c>
      <c r="AB103" s="860" t="s">
        <v>1811</v>
      </c>
      <c r="AC103" s="861" t="s">
        <v>1811</v>
      </c>
      <c r="AD103" s="878" t="s">
        <v>1811</v>
      </c>
      <c r="AE103" s="894" t="s">
        <v>1811</v>
      </c>
      <c r="AF103" s="998" t="s">
        <v>1811</v>
      </c>
      <c r="AG103" s="1083" t="s">
        <v>1811</v>
      </c>
      <c r="AH103" s="1083" t="s">
        <v>2362</v>
      </c>
      <c r="AI103" s="861" t="s">
        <v>2461</v>
      </c>
      <c r="AJ103" s="1277" t="s">
        <v>2584</v>
      </c>
      <c r="AK103" s="861"/>
      <c r="AL103" s="861"/>
      <c r="AM103" s="861"/>
      <c r="AN103" s="1357"/>
      <c r="AO103" s="655"/>
      <c r="AP103" s="852" t="s">
        <v>1812</v>
      </c>
      <c r="AQ103" s="644"/>
      <c r="AR103" s="862"/>
      <c r="AS103" s="658"/>
    </row>
    <row r="104" spans="1:45" s="648" customFormat="1" ht="21.6" hidden="1" customHeight="1">
      <c r="A104" s="637" t="s">
        <v>1793</v>
      </c>
      <c r="B104" s="637" t="s">
        <v>1813</v>
      </c>
      <c r="C104" s="637" t="s">
        <v>1814</v>
      </c>
      <c r="D104" s="637" t="s">
        <v>1815</v>
      </c>
      <c r="E104" s="637" t="s">
        <v>1816</v>
      </c>
      <c r="F104" s="637" t="s">
        <v>1816</v>
      </c>
      <c r="G104" s="637" t="s">
        <v>1817</v>
      </c>
      <c r="H104" s="637" t="s">
        <v>1817</v>
      </c>
      <c r="I104" s="637" t="s">
        <v>1818</v>
      </c>
      <c r="J104" s="637" t="s">
        <v>1819</v>
      </c>
      <c r="K104" s="638" t="s">
        <v>1820</v>
      </c>
      <c r="L104" s="638" t="s">
        <v>1820</v>
      </c>
      <c r="M104" s="638" t="s">
        <v>1820</v>
      </c>
      <c r="N104" s="638" t="s">
        <v>1820</v>
      </c>
      <c r="O104" s="638" t="s">
        <v>1820</v>
      </c>
      <c r="P104" s="638" t="s">
        <v>1820</v>
      </c>
      <c r="Q104" s="638" t="s">
        <v>1820</v>
      </c>
      <c r="R104" s="638" t="s">
        <v>1820</v>
      </c>
      <c r="S104" s="638" t="s">
        <v>1820</v>
      </c>
      <c r="T104" s="638" t="s">
        <v>1820</v>
      </c>
      <c r="U104" s="638" t="s">
        <v>1820</v>
      </c>
      <c r="V104" s="638" t="s">
        <v>1820</v>
      </c>
      <c r="W104" s="638" t="s">
        <v>1820</v>
      </c>
      <c r="X104" s="639" t="s">
        <v>1820</v>
      </c>
      <c r="Y104" s="639" t="s">
        <v>1820</v>
      </c>
      <c r="Z104" s="639" t="s">
        <v>1820</v>
      </c>
      <c r="AA104" s="640" t="s">
        <v>1820</v>
      </c>
      <c r="AB104" s="640" t="s">
        <v>1820</v>
      </c>
      <c r="AC104" s="641" t="s">
        <v>1820</v>
      </c>
      <c r="AD104" s="642" t="s">
        <v>1820</v>
      </c>
      <c r="AE104" s="641" t="s">
        <v>1820</v>
      </c>
      <c r="AF104" s="898" t="s">
        <v>1820</v>
      </c>
      <c r="AG104" s="641" t="s">
        <v>1820</v>
      </c>
      <c r="AH104" s="641" t="s">
        <v>2363</v>
      </c>
      <c r="AI104" s="641" t="s">
        <v>2462</v>
      </c>
      <c r="AJ104" s="1264" t="s">
        <v>2585</v>
      </c>
      <c r="AK104" s="641"/>
      <c r="AL104" s="641"/>
      <c r="AM104" s="641"/>
      <c r="AN104" s="1336"/>
      <c r="AO104" s="643" t="s">
        <v>1801</v>
      </c>
      <c r="AP104" s="852" t="s">
        <v>1802</v>
      </c>
      <c r="AQ104" s="644" t="s">
        <v>1803</v>
      </c>
      <c r="AR104" s="853" t="s">
        <v>1804</v>
      </c>
      <c r="AS104" s="849" t="s">
        <v>1805</v>
      </c>
    </row>
    <row r="105" spans="1:45" s="648" customFormat="1" ht="21.6" hidden="1" customHeight="1">
      <c r="A105" s="665"/>
      <c r="B105" s="665"/>
      <c r="C105" s="665"/>
      <c r="D105" s="665"/>
      <c r="E105" s="665"/>
      <c r="F105" s="665"/>
      <c r="G105" s="854"/>
      <c r="H105" s="854"/>
      <c r="I105" s="854"/>
      <c r="J105" s="854"/>
      <c r="K105" s="647"/>
      <c r="L105" s="647"/>
      <c r="M105" s="647"/>
      <c r="N105" s="647"/>
      <c r="O105" s="647"/>
      <c r="P105" s="647"/>
      <c r="Q105" s="647"/>
      <c r="R105" s="647"/>
      <c r="S105" s="647"/>
      <c r="T105" s="647"/>
      <c r="U105" s="647"/>
      <c r="V105" s="647"/>
      <c r="W105" s="647"/>
      <c r="X105" s="855"/>
      <c r="Y105" s="855"/>
      <c r="Z105" s="855"/>
      <c r="AA105" s="856"/>
      <c r="AB105" s="856"/>
      <c r="AC105" s="857"/>
      <c r="AD105" s="877"/>
      <c r="AE105" s="893"/>
      <c r="AF105" s="997"/>
      <c r="AG105" s="1082"/>
      <c r="AH105" s="1082"/>
      <c r="AI105" s="857"/>
      <c r="AJ105" s="1276"/>
      <c r="AK105" s="857"/>
      <c r="AL105" s="857"/>
      <c r="AM105" s="857"/>
      <c r="AN105" s="1356"/>
      <c r="AO105" s="847"/>
      <c r="AP105" s="852" t="s">
        <v>1806</v>
      </c>
      <c r="AQ105" s="644" t="s">
        <v>1807</v>
      </c>
      <c r="AR105" s="848"/>
      <c r="AS105" s="647" t="s">
        <v>1821</v>
      </c>
    </row>
    <row r="106" spans="1:45" s="648" customFormat="1" ht="21.6" hidden="1" customHeight="1">
      <c r="A106" s="649"/>
      <c r="B106" s="649"/>
      <c r="C106" s="649"/>
      <c r="D106" s="858"/>
      <c r="E106" s="858" t="s">
        <v>1809</v>
      </c>
      <c r="F106" s="858"/>
      <c r="G106" s="858"/>
      <c r="H106" s="858"/>
      <c r="I106" s="858"/>
      <c r="J106" s="858" t="s">
        <v>1810</v>
      </c>
      <c r="K106" s="683" t="s">
        <v>1811</v>
      </c>
      <c r="L106" s="683" t="s">
        <v>1811</v>
      </c>
      <c r="M106" s="683" t="s">
        <v>1811</v>
      </c>
      <c r="N106" s="683" t="s">
        <v>1811</v>
      </c>
      <c r="O106" s="683" t="s">
        <v>1811</v>
      </c>
      <c r="P106" s="683" t="s">
        <v>1811</v>
      </c>
      <c r="Q106" s="683" t="s">
        <v>1811</v>
      </c>
      <c r="R106" s="683" t="s">
        <v>1811</v>
      </c>
      <c r="S106" s="683" t="s">
        <v>1811</v>
      </c>
      <c r="T106" s="683" t="s">
        <v>1811</v>
      </c>
      <c r="U106" s="683" t="s">
        <v>1811</v>
      </c>
      <c r="V106" s="683" t="s">
        <v>1811</v>
      </c>
      <c r="W106" s="683" t="s">
        <v>1811</v>
      </c>
      <c r="X106" s="859" t="s">
        <v>1811</v>
      </c>
      <c r="Y106" s="859" t="s">
        <v>1811</v>
      </c>
      <c r="Z106" s="859" t="s">
        <v>1811</v>
      </c>
      <c r="AA106" s="860" t="s">
        <v>1811</v>
      </c>
      <c r="AB106" s="860" t="s">
        <v>1811</v>
      </c>
      <c r="AC106" s="861" t="s">
        <v>1811</v>
      </c>
      <c r="AD106" s="878" t="s">
        <v>1811</v>
      </c>
      <c r="AE106" s="894" t="s">
        <v>1811</v>
      </c>
      <c r="AF106" s="998" t="s">
        <v>1811</v>
      </c>
      <c r="AG106" s="1083" t="s">
        <v>1811</v>
      </c>
      <c r="AH106" s="1083" t="s">
        <v>2362</v>
      </c>
      <c r="AI106" s="861" t="s">
        <v>2461</v>
      </c>
      <c r="AJ106" s="1277" t="s">
        <v>2584</v>
      </c>
      <c r="AK106" s="861"/>
      <c r="AL106" s="861"/>
      <c r="AM106" s="861"/>
      <c r="AN106" s="1357"/>
      <c r="AO106" s="655"/>
      <c r="AP106" s="852" t="s">
        <v>1822</v>
      </c>
      <c r="AQ106" s="863"/>
      <c r="AR106" s="657"/>
      <c r="AS106" s="850"/>
    </row>
    <row r="107" spans="1:45" s="648" customFormat="1" ht="21.6" hidden="1" customHeight="1">
      <c r="A107" s="637" t="s">
        <v>1793</v>
      </c>
      <c r="B107" s="637" t="s">
        <v>1823</v>
      </c>
      <c r="C107" s="637" t="s">
        <v>1824</v>
      </c>
      <c r="D107" s="637" t="s">
        <v>1824</v>
      </c>
      <c r="E107" s="637" t="s">
        <v>1824</v>
      </c>
      <c r="F107" s="637" t="s">
        <v>1824</v>
      </c>
      <c r="G107" s="637" t="s">
        <v>1825</v>
      </c>
      <c r="H107" s="637" t="s">
        <v>1825</v>
      </c>
      <c r="I107" s="637" t="s">
        <v>1825</v>
      </c>
      <c r="J107" s="637" t="s">
        <v>1825</v>
      </c>
      <c r="K107" s="638" t="s">
        <v>1825</v>
      </c>
      <c r="L107" s="638" t="s">
        <v>1825</v>
      </c>
      <c r="M107" s="638" t="s">
        <v>1825</v>
      </c>
      <c r="N107" s="638" t="s">
        <v>1825</v>
      </c>
      <c r="O107" s="638" t="s">
        <v>1825</v>
      </c>
      <c r="P107" s="638" t="s">
        <v>1825</v>
      </c>
      <c r="Q107" s="638" t="s">
        <v>1825</v>
      </c>
      <c r="R107" s="638" t="s">
        <v>1825</v>
      </c>
      <c r="S107" s="638" t="s">
        <v>1825</v>
      </c>
      <c r="T107" s="638" t="s">
        <v>1825</v>
      </c>
      <c r="U107" s="638" t="s">
        <v>1825</v>
      </c>
      <c r="V107" s="638" t="s">
        <v>1825</v>
      </c>
      <c r="W107" s="638" t="s">
        <v>1825</v>
      </c>
      <c r="X107" s="639" t="s">
        <v>1825</v>
      </c>
      <c r="Y107" s="639" t="s">
        <v>1825</v>
      </c>
      <c r="Z107" s="639" t="s">
        <v>1825</v>
      </c>
      <c r="AA107" s="640" t="s">
        <v>1825</v>
      </c>
      <c r="AB107" s="640" t="s">
        <v>1825</v>
      </c>
      <c r="AC107" s="641" t="s">
        <v>1825</v>
      </c>
      <c r="AD107" s="642" t="s">
        <v>1825</v>
      </c>
      <c r="AE107" s="641" t="s">
        <v>1825</v>
      </c>
      <c r="AF107" s="898" t="s">
        <v>1825</v>
      </c>
      <c r="AG107" s="641" t="s">
        <v>1825</v>
      </c>
      <c r="AH107" s="641" t="s">
        <v>2364</v>
      </c>
      <c r="AI107" s="641" t="s">
        <v>2463</v>
      </c>
      <c r="AJ107" s="1264" t="s">
        <v>2586</v>
      </c>
      <c r="AK107" s="641"/>
      <c r="AL107" s="641"/>
      <c r="AM107" s="641"/>
      <c r="AN107" s="1336"/>
      <c r="AO107" s="643" t="s">
        <v>1801</v>
      </c>
      <c r="AP107" s="852" t="s">
        <v>1802</v>
      </c>
      <c r="AQ107" s="644" t="s">
        <v>1803</v>
      </c>
      <c r="AR107" s="853" t="s">
        <v>1804</v>
      </c>
      <c r="AS107" s="647" t="s">
        <v>1805</v>
      </c>
    </row>
    <row r="108" spans="1:45" s="648" customFormat="1" ht="21.6" hidden="1" customHeight="1">
      <c r="A108" s="665"/>
      <c r="B108" s="665"/>
      <c r="C108" s="665"/>
      <c r="D108" s="665"/>
      <c r="E108" s="665"/>
      <c r="F108" s="665"/>
      <c r="G108" s="854"/>
      <c r="H108" s="854"/>
      <c r="I108" s="854"/>
      <c r="J108" s="854"/>
      <c r="K108" s="647"/>
      <c r="L108" s="647"/>
      <c r="M108" s="647"/>
      <c r="N108" s="854"/>
      <c r="O108" s="647"/>
      <c r="P108" s="647"/>
      <c r="Q108" s="647"/>
      <c r="R108" s="647"/>
      <c r="S108" s="647"/>
      <c r="T108" s="647"/>
      <c r="U108" s="647"/>
      <c r="V108" s="647"/>
      <c r="W108" s="647"/>
      <c r="X108" s="855"/>
      <c r="Y108" s="855"/>
      <c r="Z108" s="855"/>
      <c r="AA108" s="856"/>
      <c r="AB108" s="856"/>
      <c r="AC108" s="857"/>
      <c r="AD108" s="877"/>
      <c r="AE108" s="893"/>
      <c r="AF108" s="997"/>
      <c r="AG108" s="1082"/>
      <c r="AH108" s="1082"/>
      <c r="AI108" s="857"/>
      <c r="AJ108" s="1276"/>
      <c r="AK108" s="857"/>
      <c r="AL108" s="857"/>
      <c r="AM108" s="857"/>
      <c r="AN108" s="1356"/>
      <c r="AO108" s="847"/>
      <c r="AP108" s="852" t="s">
        <v>1806</v>
      </c>
      <c r="AQ108" s="644" t="s">
        <v>1807</v>
      </c>
      <c r="AR108" s="848"/>
      <c r="AS108" s="647" t="s">
        <v>1826</v>
      </c>
    </row>
    <row r="109" spans="1:45" s="648" customFormat="1" ht="21.6" hidden="1" customHeight="1">
      <c r="A109" s="649"/>
      <c r="B109" s="649"/>
      <c r="C109" s="649"/>
      <c r="D109" s="649"/>
      <c r="E109" s="649"/>
      <c r="F109" s="649"/>
      <c r="G109" s="858"/>
      <c r="H109" s="858"/>
      <c r="I109" s="858"/>
      <c r="J109" s="858"/>
      <c r="K109" s="683"/>
      <c r="L109" s="683"/>
      <c r="M109" s="683"/>
      <c r="N109" s="858"/>
      <c r="O109" s="683"/>
      <c r="P109" s="683"/>
      <c r="Q109" s="683"/>
      <c r="R109" s="683"/>
      <c r="S109" s="683"/>
      <c r="T109" s="683"/>
      <c r="U109" s="683"/>
      <c r="V109" s="683"/>
      <c r="W109" s="683"/>
      <c r="X109" s="859"/>
      <c r="Y109" s="859"/>
      <c r="Z109" s="859"/>
      <c r="AA109" s="860"/>
      <c r="AB109" s="860"/>
      <c r="AC109" s="861"/>
      <c r="AD109" s="878"/>
      <c r="AE109" s="894"/>
      <c r="AF109" s="998"/>
      <c r="AG109" s="1083"/>
      <c r="AH109" s="1083"/>
      <c r="AI109" s="861"/>
      <c r="AJ109" s="1277"/>
      <c r="AK109" s="861"/>
      <c r="AL109" s="861"/>
      <c r="AM109" s="861"/>
      <c r="AN109" s="1357"/>
      <c r="AO109" s="655"/>
      <c r="AP109" s="864" t="s">
        <v>1812</v>
      </c>
      <c r="AQ109" s="863"/>
      <c r="AR109" s="865"/>
      <c r="AS109" s="850"/>
    </row>
    <row r="110" spans="1:45" s="606" customFormat="1" ht="23.4" hidden="1" customHeight="1">
      <c r="A110" s="821" t="s">
        <v>1739</v>
      </c>
      <c r="B110" s="822" t="s">
        <v>1827</v>
      </c>
      <c r="C110" s="822"/>
      <c r="D110" s="823"/>
      <c r="E110" s="823"/>
      <c r="F110" s="823"/>
      <c r="G110" s="823"/>
      <c r="H110" s="823"/>
      <c r="I110" s="823" t="s">
        <v>1525</v>
      </c>
      <c r="J110" s="823" t="s">
        <v>1525</v>
      </c>
      <c r="K110" s="824" t="s">
        <v>1755</v>
      </c>
      <c r="L110" s="824" t="s">
        <v>1755</v>
      </c>
      <c r="M110" s="824" t="s">
        <v>1756</v>
      </c>
      <c r="N110" s="825" t="s">
        <v>1756</v>
      </c>
      <c r="O110" s="718" t="s">
        <v>1756</v>
      </c>
      <c r="P110" s="718" t="s">
        <v>1756</v>
      </c>
      <c r="Q110" s="718" t="s">
        <v>1756</v>
      </c>
      <c r="R110" s="718" t="s">
        <v>1756</v>
      </c>
      <c r="S110" s="719" t="s">
        <v>1757</v>
      </c>
      <c r="T110" s="718" t="s">
        <v>1758</v>
      </c>
      <c r="U110" s="718" t="s">
        <v>1758</v>
      </c>
      <c r="V110" s="761" t="s">
        <v>1759</v>
      </c>
      <c r="W110" s="718" t="s">
        <v>1759</v>
      </c>
      <c r="X110" s="718" t="s">
        <v>1759</v>
      </c>
      <c r="Y110" s="718" t="s">
        <v>1760</v>
      </c>
      <c r="Z110" s="718" t="s">
        <v>1760</v>
      </c>
      <c r="AA110" s="722" t="s">
        <v>1760</v>
      </c>
      <c r="AB110" s="722" t="s">
        <v>1761</v>
      </c>
      <c r="AC110" s="723" t="s">
        <v>1762</v>
      </c>
      <c r="AD110" s="736" t="s">
        <v>1828</v>
      </c>
      <c r="AE110" s="723" t="s">
        <v>1828</v>
      </c>
      <c r="AF110" s="903" t="s">
        <v>1828</v>
      </c>
      <c r="AG110" s="723" t="s">
        <v>1828</v>
      </c>
      <c r="AH110" s="723" t="s">
        <v>2365</v>
      </c>
      <c r="AI110" s="723" t="s">
        <v>2464</v>
      </c>
      <c r="AJ110" s="1271" t="s">
        <v>2587</v>
      </c>
      <c r="AK110" s="723"/>
      <c r="AL110" s="723"/>
      <c r="AM110" s="723"/>
      <c r="AN110" s="1346"/>
      <c r="AO110" s="826" t="s">
        <v>1744</v>
      </c>
      <c r="AP110" s="827" t="s">
        <v>1693</v>
      </c>
      <c r="AQ110" s="776" t="s">
        <v>1745</v>
      </c>
      <c r="AR110" s="757"/>
      <c r="AS110" s="765" t="s">
        <v>1879</v>
      </c>
    </row>
    <row r="111" spans="1:45" s="606" customFormat="1" ht="23.4" hidden="1" customHeight="1">
      <c r="A111" s="828" t="s">
        <v>1829</v>
      </c>
      <c r="B111" s="829"/>
      <c r="C111" s="830"/>
      <c r="D111" s="831"/>
      <c r="E111" s="831"/>
      <c r="F111" s="831"/>
      <c r="G111" s="831"/>
      <c r="H111" s="831"/>
      <c r="I111" s="831"/>
      <c r="J111" s="832"/>
      <c r="K111" s="833"/>
      <c r="L111" s="833"/>
      <c r="M111" s="833"/>
      <c r="N111" s="834"/>
      <c r="O111" s="719"/>
      <c r="P111" s="719"/>
      <c r="Q111" s="719"/>
      <c r="R111" s="719"/>
      <c r="S111" s="719"/>
      <c r="T111" s="719"/>
      <c r="U111" s="719"/>
      <c r="V111" s="719"/>
      <c r="W111" s="719"/>
      <c r="X111" s="719"/>
      <c r="Y111" s="719"/>
      <c r="Z111" s="719"/>
      <c r="AA111" s="727"/>
      <c r="AB111" s="727"/>
      <c r="AC111" s="728"/>
      <c r="AD111" s="729" t="s">
        <v>1830</v>
      </c>
      <c r="AE111" s="728" t="s">
        <v>1830</v>
      </c>
      <c r="AF111" s="904" t="s">
        <v>1830</v>
      </c>
      <c r="AG111" s="728" t="s">
        <v>1830</v>
      </c>
      <c r="AH111" s="728" t="s">
        <v>2366</v>
      </c>
      <c r="AI111" s="728" t="s">
        <v>2465</v>
      </c>
      <c r="AJ111" s="1272" t="s">
        <v>2588</v>
      </c>
      <c r="AK111" s="728"/>
      <c r="AL111" s="728"/>
      <c r="AM111" s="728"/>
      <c r="AN111" s="1348"/>
      <c r="AO111" s="835"/>
      <c r="AP111" s="836" t="s">
        <v>1767</v>
      </c>
      <c r="AQ111" s="725" t="s">
        <v>1768</v>
      </c>
      <c r="AR111" s="764"/>
      <c r="AS111" s="765" t="s">
        <v>1880</v>
      </c>
    </row>
    <row r="112" spans="1:45" s="606" customFormat="1" ht="26.4" hidden="1" customHeight="1">
      <c r="A112" s="838"/>
      <c r="B112" s="839"/>
      <c r="C112" s="840"/>
      <c r="D112" s="841"/>
      <c r="E112" s="841"/>
      <c r="F112" s="841"/>
      <c r="G112" s="841"/>
      <c r="H112" s="841"/>
      <c r="I112" s="841"/>
      <c r="J112" s="842"/>
      <c r="K112" s="843"/>
      <c r="L112" s="843"/>
      <c r="M112" s="843"/>
      <c r="N112" s="844"/>
      <c r="O112" s="744"/>
      <c r="P112" s="744"/>
      <c r="Q112" s="744"/>
      <c r="R112" s="744"/>
      <c r="S112" s="744"/>
      <c r="T112" s="744"/>
      <c r="U112" s="744"/>
      <c r="V112" s="744"/>
      <c r="W112" s="744"/>
      <c r="X112" s="744"/>
      <c r="Y112" s="744"/>
      <c r="Z112" s="744"/>
      <c r="AA112" s="730"/>
      <c r="AB112" s="730"/>
      <c r="AC112" s="731" t="s">
        <v>1771</v>
      </c>
      <c r="AD112" s="745"/>
      <c r="AE112" s="731"/>
      <c r="AF112" s="905"/>
      <c r="AG112" s="731"/>
      <c r="AH112" s="731"/>
      <c r="AI112" s="731"/>
      <c r="AJ112" s="1273"/>
      <c r="AK112" s="731"/>
      <c r="AL112" s="731"/>
      <c r="AM112" s="731"/>
      <c r="AN112" s="1347"/>
      <c r="AO112" s="845"/>
      <c r="AP112" s="846"/>
      <c r="AQ112" s="778"/>
      <c r="AR112" s="770"/>
      <c r="AS112" s="771"/>
    </row>
    <row r="113" spans="1:45" s="806" customFormat="1" ht="23.4" customHeight="1">
      <c r="A113" s="800" t="s">
        <v>2650</v>
      </c>
      <c r="B113" s="1324" t="s">
        <v>1877</v>
      </c>
      <c r="C113" s="1324"/>
      <c r="D113" s="1324"/>
      <c r="E113" s="1324"/>
      <c r="F113" s="1324"/>
      <c r="G113" s="1324"/>
      <c r="H113" s="1324"/>
      <c r="I113" s="1324" t="s">
        <v>1525</v>
      </c>
      <c r="J113" s="1324" t="s">
        <v>1525</v>
      </c>
      <c r="K113" s="1299" t="s">
        <v>1755</v>
      </c>
      <c r="L113" s="1299" t="s">
        <v>1755</v>
      </c>
      <c r="M113" s="1299" t="s">
        <v>1756</v>
      </c>
      <c r="N113" s="1299" t="s">
        <v>1756</v>
      </c>
      <c r="O113" s="723" t="s">
        <v>1756</v>
      </c>
      <c r="P113" s="723" t="s">
        <v>1756</v>
      </c>
      <c r="Q113" s="723" t="s">
        <v>1756</v>
      </c>
      <c r="R113" s="723" t="s">
        <v>1756</v>
      </c>
      <c r="S113" s="728" t="s">
        <v>1757</v>
      </c>
      <c r="T113" s="723" t="s">
        <v>1758</v>
      </c>
      <c r="U113" s="723" t="s">
        <v>1758</v>
      </c>
      <c r="V113" s="1325" t="s">
        <v>1759</v>
      </c>
      <c r="W113" s="723" t="s">
        <v>1759</v>
      </c>
      <c r="X113" s="723" t="s">
        <v>1759</v>
      </c>
      <c r="Y113" s="723" t="s">
        <v>1760</v>
      </c>
      <c r="Z113" s="723" t="s">
        <v>1760</v>
      </c>
      <c r="AA113" s="723" t="s">
        <v>1760</v>
      </c>
      <c r="AB113" s="723" t="s">
        <v>1761</v>
      </c>
      <c r="AC113" s="723" t="s">
        <v>1762</v>
      </c>
      <c r="AD113" s="723" t="s">
        <v>1828</v>
      </c>
      <c r="AE113" s="723" t="s">
        <v>1828</v>
      </c>
      <c r="AF113" s="723" t="s">
        <v>1946</v>
      </c>
      <c r="AG113" s="723" t="s">
        <v>2002</v>
      </c>
      <c r="AH113" s="723" t="s">
        <v>2367</v>
      </c>
      <c r="AI113" s="723" t="s">
        <v>2466</v>
      </c>
      <c r="AJ113" s="1271" t="s">
        <v>2589</v>
      </c>
      <c r="AK113" s="723" t="s">
        <v>2589</v>
      </c>
      <c r="AL113" s="723" t="s">
        <v>2589</v>
      </c>
      <c r="AM113" s="723" t="s">
        <v>2589</v>
      </c>
      <c r="AN113" s="1346" t="s">
        <v>2589</v>
      </c>
      <c r="AO113" s="804" t="s">
        <v>1744</v>
      </c>
      <c r="AP113" s="1195" t="s">
        <v>1693</v>
      </c>
      <c r="AQ113" s="805" t="s">
        <v>1745</v>
      </c>
      <c r="AR113" s="1194"/>
      <c r="AS113" s="728" t="s">
        <v>1947</v>
      </c>
    </row>
    <row r="114" spans="1:45" s="806" customFormat="1" ht="23.4" customHeight="1">
      <c r="A114" s="799" t="s">
        <v>1876</v>
      </c>
      <c r="B114" s="1326"/>
      <c r="C114" s="1327"/>
      <c r="D114" s="1327"/>
      <c r="E114" s="1327"/>
      <c r="F114" s="1327"/>
      <c r="G114" s="1327"/>
      <c r="H114" s="1327"/>
      <c r="I114" s="1327"/>
      <c r="J114" s="1327"/>
      <c r="K114" s="1328"/>
      <c r="L114" s="1328"/>
      <c r="M114" s="1328"/>
      <c r="N114" s="1327"/>
      <c r="O114" s="728"/>
      <c r="P114" s="728"/>
      <c r="Q114" s="728"/>
      <c r="R114" s="728"/>
      <c r="S114" s="728"/>
      <c r="T114" s="728"/>
      <c r="U114" s="728"/>
      <c r="V114" s="728"/>
      <c r="W114" s="728"/>
      <c r="X114" s="728"/>
      <c r="Y114" s="728"/>
      <c r="Z114" s="728"/>
      <c r="AA114" s="728"/>
      <c r="AB114" s="728"/>
      <c r="AC114" s="728"/>
      <c r="AD114" s="728" t="s">
        <v>1830</v>
      </c>
      <c r="AE114" s="728" t="s">
        <v>1878</v>
      </c>
      <c r="AF114" s="728" t="s">
        <v>1945</v>
      </c>
      <c r="AG114" s="728"/>
      <c r="AH114" s="728"/>
      <c r="AI114" s="728"/>
      <c r="AJ114" s="1272"/>
      <c r="AK114" s="728"/>
      <c r="AL114" s="728"/>
      <c r="AM114" s="728"/>
      <c r="AN114" s="1348"/>
      <c r="AO114" s="810"/>
      <c r="AP114" s="812" t="s">
        <v>1767</v>
      </c>
      <c r="AQ114" s="811" t="s">
        <v>1768</v>
      </c>
      <c r="AR114" s="1329"/>
      <c r="AS114" s="728" t="s">
        <v>2005</v>
      </c>
    </row>
    <row r="115" spans="1:45" s="806" customFormat="1" ht="23.4" customHeight="1">
      <c r="A115" s="799"/>
      <c r="B115" s="1326"/>
      <c r="C115" s="1327"/>
      <c r="D115" s="1327"/>
      <c r="E115" s="1327"/>
      <c r="F115" s="1327"/>
      <c r="G115" s="1327"/>
      <c r="H115" s="1327"/>
      <c r="I115" s="1327"/>
      <c r="J115" s="1327"/>
      <c r="K115" s="1328"/>
      <c r="L115" s="1328"/>
      <c r="M115" s="1328"/>
      <c r="N115" s="1327"/>
      <c r="O115" s="728"/>
      <c r="P115" s="728"/>
      <c r="Q115" s="728"/>
      <c r="R115" s="728"/>
      <c r="S115" s="728"/>
      <c r="T115" s="728"/>
      <c r="U115" s="728"/>
      <c r="V115" s="728"/>
      <c r="W115" s="728"/>
      <c r="X115" s="728"/>
      <c r="Y115" s="728"/>
      <c r="Z115" s="728"/>
      <c r="AA115" s="728"/>
      <c r="AB115" s="728"/>
      <c r="AC115" s="728"/>
      <c r="AD115" s="728"/>
      <c r="AE115" s="728"/>
      <c r="AF115" s="728"/>
      <c r="AG115" s="728"/>
      <c r="AH115" s="728"/>
      <c r="AI115" s="728"/>
      <c r="AJ115" s="1272"/>
      <c r="AK115" s="728"/>
      <c r="AL115" s="728"/>
      <c r="AM115" s="728"/>
      <c r="AN115" s="1348"/>
      <c r="AO115" s="810"/>
      <c r="AP115" s="812"/>
      <c r="AQ115" s="811"/>
      <c r="AR115" s="1329"/>
      <c r="AS115" s="728" t="s">
        <v>2243</v>
      </c>
    </row>
    <row r="116" spans="1:45" s="806" customFormat="1" ht="23.4" customHeight="1">
      <c r="A116" s="799"/>
      <c r="B116" s="1326"/>
      <c r="C116" s="1327"/>
      <c r="D116" s="1327"/>
      <c r="E116" s="1327"/>
      <c r="F116" s="1327"/>
      <c r="G116" s="1327"/>
      <c r="H116" s="1327"/>
      <c r="I116" s="1327"/>
      <c r="J116" s="1327"/>
      <c r="K116" s="1328"/>
      <c r="L116" s="1328"/>
      <c r="M116" s="1328"/>
      <c r="N116" s="1327"/>
      <c r="O116" s="728"/>
      <c r="P116" s="728"/>
      <c r="Q116" s="728"/>
      <c r="R116" s="728"/>
      <c r="S116" s="728"/>
      <c r="T116" s="728"/>
      <c r="U116" s="728"/>
      <c r="V116" s="728"/>
      <c r="W116" s="728"/>
      <c r="X116" s="728"/>
      <c r="Y116" s="728"/>
      <c r="Z116" s="728"/>
      <c r="AA116" s="728"/>
      <c r="AB116" s="728"/>
      <c r="AC116" s="728"/>
      <c r="AD116" s="728"/>
      <c r="AE116" s="728"/>
      <c r="AF116" s="728"/>
      <c r="AG116" s="728"/>
      <c r="AH116" s="728"/>
      <c r="AI116" s="728"/>
      <c r="AJ116" s="1272"/>
      <c r="AK116" s="728"/>
      <c r="AL116" s="728"/>
      <c r="AM116" s="728"/>
      <c r="AN116" s="1348"/>
      <c r="AO116" s="810"/>
      <c r="AP116" s="812"/>
      <c r="AQ116" s="811"/>
      <c r="AR116" s="1329"/>
      <c r="AS116" s="728" t="s">
        <v>2474</v>
      </c>
    </row>
    <row r="117" spans="1:45" s="806" customFormat="1" ht="26.4" customHeight="1">
      <c r="A117" s="813"/>
      <c r="B117" s="1330"/>
      <c r="C117" s="1331"/>
      <c r="D117" s="1331"/>
      <c r="E117" s="1331"/>
      <c r="F117" s="1331"/>
      <c r="G117" s="1331"/>
      <c r="H117" s="1331"/>
      <c r="I117" s="1331"/>
      <c r="J117" s="1331"/>
      <c r="K117" s="1300"/>
      <c r="L117" s="1300"/>
      <c r="M117" s="1300"/>
      <c r="N117" s="1331"/>
      <c r="O117" s="731"/>
      <c r="P117" s="731"/>
      <c r="Q117" s="731"/>
      <c r="R117" s="731"/>
      <c r="S117" s="731"/>
      <c r="T117" s="731"/>
      <c r="U117" s="731"/>
      <c r="V117" s="731"/>
      <c r="W117" s="731"/>
      <c r="X117" s="731"/>
      <c r="Y117" s="731"/>
      <c r="Z117" s="731"/>
      <c r="AA117" s="731"/>
      <c r="AB117" s="731"/>
      <c r="AC117" s="731" t="s">
        <v>1771</v>
      </c>
      <c r="AD117" s="731"/>
      <c r="AE117" s="731"/>
      <c r="AF117" s="731"/>
      <c r="AG117" s="731" t="s">
        <v>2004</v>
      </c>
      <c r="AH117" s="731" t="s">
        <v>2368</v>
      </c>
      <c r="AI117" s="731" t="s">
        <v>2467</v>
      </c>
      <c r="AJ117" s="1273" t="s">
        <v>2590</v>
      </c>
      <c r="AK117" s="731" t="s">
        <v>2590</v>
      </c>
      <c r="AL117" s="731" t="s">
        <v>2590</v>
      </c>
      <c r="AM117" s="731" t="s">
        <v>2590</v>
      </c>
      <c r="AN117" s="1347" t="s">
        <v>2590</v>
      </c>
      <c r="AO117" s="814"/>
      <c r="AP117" s="816"/>
      <c r="AQ117" s="815"/>
      <c r="AR117" s="1196"/>
      <c r="AS117" s="731" t="s">
        <v>2475</v>
      </c>
    </row>
    <row r="118" spans="1:45" s="606" customFormat="1" ht="26.4" customHeight="1">
      <c r="A118" s="828" t="s">
        <v>2376</v>
      </c>
      <c r="B118" s="829" t="s">
        <v>2378</v>
      </c>
      <c r="C118" s="830"/>
      <c r="D118" s="831"/>
      <c r="E118" s="831"/>
      <c r="F118" s="831"/>
      <c r="G118" s="831"/>
      <c r="H118" s="831"/>
      <c r="I118" s="831"/>
      <c r="J118" s="832"/>
      <c r="K118" s="833"/>
      <c r="L118" s="833"/>
      <c r="M118" s="833"/>
      <c r="N118" s="834"/>
      <c r="O118" s="719"/>
      <c r="P118" s="719"/>
      <c r="Q118" s="719"/>
      <c r="R118" s="719"/>
      <c r="S118" s="719"/>
      <c r="T118" s="719"/>
      <c r="U118" s="719"/>
      <c r="V118" s="719"/>
      <c r="W118" s="719"/>
      <c r="X118" s="719"/>
      <c r="Y118" s="719"/>
      <c r="Z118" s="719"/>
      <c r="AA118" s="727"/>
      <c r="AB118" s="727"/>
      <c r="AC118" s="728"/>
      <c r="AD118" s="729"/>
      <c r="AE118" s="728"/>
      <c r="AF118" s="904"/>
      <c r="AG118" s="728"/>
      <c r="AH118" s="728"/>
      <c r="AI118" s="728" t="s">
        <v>2468</v>
      </c>
      <c r="AJ118" s="1272" t="s">
        <v>2591</v>
      </c>
      <c r="AK118" s="728" t="s">
        <v>2608</v>
      </c>
      <c r="AL118" s="728" t="s">
        <v>2639</v>
      </c>
      <c r="AM118" s="728" t="s">
        <v>2468</v>
      </c>
      <c r="AN118" s="1344" t="s">
        <v>2666</v>
      </c>
      <c r="AO118" s="826" t="s">
        <v>1744</v>
      </c>
      <c r="AP118" s="1199"/>
      <c r="AQ118" s="882"/>
      <c r="AR118" s="764"/>
      <c r="AS118" s="765"/>
    </row>
    <row r="119" spans="1:45" s="606" customFormat="1" ht="26.4" customHeight="1">
      <c r="A119" s="828" t="s">
        <v>2377</v>
      </c>
      <c r="B119" s="829"/>
      <c r="C119" s="830"/>
      <c r="D119" s="831"/>
      <c r="E119" s="831"/>
      <c r="F119" s="831"/>
      <c r="G119" s="831"/>
      <c r="H119" s="831"/>
      <c r="I119" s="831"/>
      <c r="J119" s="832"/>
      <c r="K119" s="833"/>
      <c r="L119" s="833"/>
      <c r="M119" s="833"/>
      <c r="N119" s="834"/>
      <c r="O119" s="719"/>
      <c r="P119" s="719"/>
      <c r="Q119" s="719"/>
      <c r="R119" s="719"/>
      <c r="S119" s="719"/>
      <c r="T119" s="719"/>
      <c r="U119" s="719"/>
      <c r="V119" s="719"/>
      <c r="W119" s="719"/>
      <c r="X119" s="719"/>
      <c r="Y119" s="719"/>
      <c r="Z119" s="719"/>
      <c r="AA119" s="727"/>
      <c r="AB119" s="727"/>
      <c r="AC119" s="728"/>
      <c r="AD119" s="729"/>
      <c r="AE119" s="728"/>
      <c r="AF119" s="904"/>
      <c r="AG119" s="728"/>
      <c r="AH119" s="728"/>
      <c r="AI119" s="728"/>
      <c r="AJ119" s="1272"/>
      <c r="AK119" s="728"/>
      <c r="AL119" s="728"/>
      <c r="AM119" s="728"/>
      <c r="AN119" s="1344"/>
      <c r="AO119" s="835"/>
      <c r="AP119" s="1200"/>
      <c r="AQ119" s="882"/>
      <c r="AR119" s="764"/>
      <c r="AS119" s="765"/>
    </row>
    <row r="120" spans="1:45" s="606" customFormat="1" ht="26.4" customHeight="1">
      <c r="A120" s="838"/>
      <c r="B120" s="839"/>
      <c r="C120" s="840"/>
      <c r="D120" s="841"/>
      <c r="E120" s="841"/>
      <c r="F120" s="841"/>
      <c r="G120" s="841"/>
      <c r="H120" s="841"/>
      <c r="I120" s="841"/>
      <c r="J120" s="842"/>
      <c r="K120" s="843"/>
      <c r="L120" s="843"/>
      <c r="M120" s="843"/>
      <c r="N120" s="844"/>
      <c r="O120" s="744"/>
      <c r="P120" s="744"/>
      <c r="Q120" s="744"/>
      <c r="R120" s="744"/>
      <c r="S120" s="744"/>
      <c r="T120" s="744"/>
      <c r="U120" s="744"/>
      <c r="V120" s="744"/>
      <c r="W120" s="744"/>
      <c r="X120" s="744"/>
      <c r="Y120" s="744"/>
      <c r="Z120" s="744"/>
      <c r="AA120" s="730"/>
      <c r="AB120" s="730"/>
      <c r="AC120" s="731"/>
      <c r="AD120" s="745"/>
      <c r="AE120" s="731"/>
      <c r="AF120" s="905"/>
      <c r="AG120" s="731"/>
      <c r="AH120" s="731"/>
      <c r="AI120" s="731" t="s">
        <v>2469</v>
      </c>
      <c r="AJ120" s="1273" t="s">
        <v>2592</v>
      </c>
      <c r="AK120" s="731" t="s">
        <v>2609</v>
      </c>
      <c r="AL120" s="731" t="s">
        <v>2640</v>
      </c>
      <c r="AM120" s="731" t="s">
        <v>2609</v>
      </c>
      <c r="AN120" s="1345" t="s">
        <v>2667</v>
      </c>
      <c r="AO120" s="845"/>
      <c r="AP120" s="1201"/>
      <c r="AQ120" s="883"/>
      <c r="AR120" s="770"/>
      <c r="AS120" s="771"/>
    </row>
    <row r="121" spans="1:45" s="806" customFormat="1" ht="19.95" customHeight="1">
      <c r="A121" s="799" t="s">
        <v>1673</v>
      </c>
      <c r="B121" s="799" t="s">
        <v>2247</v>
      </c>
      <c r="C121" s="799" t="s">
        <v>1706</v>
      </c>
      <c r="D121" s="799" t="s">
        <v>1706</v>
      </c>
      <c r="E121" s="799" t="s">
        <v>1706</v>
      </c>
      <c r="F121" s="799" t="s">
        <v>1706</v>
      </c>
      <c r="G121" s="799" t="s">
        <v>1706</v>
      </c>
      <c r="H121" s="799" t="s">
        <v>1706</v>
      </c>
      <c r="I121" s="799" t="s">
        <v>1525</v>
      </c>
      <c r="J121" s="807" t="s">
        <v>1708</v>
      </c>
      <c r="K121" s="808" t="s">
        <v>1709</v>
      </c>
      <c r="L121" s="808" t="s">
        <v>1710</v>
      </c>
      <c r="M121" s="808" t="s">
        <v>1711</v>
      </c>
      <c r="N121" s="808" t="s">
        <v>1711</v>
      </c>
      <c r="O121" s="808" t="s">
        <v>1711</v>
      </c>
      <c r="P121" s="808" t="s">
        <v>1711</v>
      </c>
      <c r="Q121" s="808" t="s">
        <v>1711</v>
      </c>
      <c r="R121" s="808" t="s">
        <v>1711</v>
      </c>
      <c r="S121" s="808" t="s">
        <v>1711</v>
      </c>
      <c r="T121" s="808" t="s">
        <v>1711</v>
      </c>
      <c r="U121" s="808" t="s">
        <v>1711</v>
      </c>
      <c r="V121" s="808" t="s">
        <v>1711</v>
      </c>
      <c r="W121" s="808" t="s">
        <v>1711</v>
      </c>
      <c r="X121" s="808" t="s">
        <v>1711</v>
      </c>
      <c r="Y121" s="808" t="s">
        <v>1711</v>
      </c>
      <c r="Z121" s="808" t="s">
        <v>1711</v>
      </c>
      <c r="AA121" s="808" t="s">
        <v>1711</v>
      </c>
      <c r="AB121" s="808" t="s">
        <v>1711</v>
      </c>
      <c r="AC121" s="808" t="s">
        <v>1712</v>
      </c>
      <c r="AD121" s="809" t="s">
        <v>1712</v>
      </c>
      <c r="AE121" s="808" t="s">
        <v>1712</v>
      </c>
      <c r="AF121" s="907" t="s">
        <v>1712</v>
      </c>
      <c r="AG121" s="808" t="s">
        <v>1712</v>
      </c>
      <c r="AH121" s="808" t="s">
        <v>2369</v>
      </c>
      <c r="AI121" s="808" t="s">
        <v>2470</v>
      </c>
      <c r="AJ121" s="1275" t="s">
        <v>2593</v>
      </c>
      <c r="AK121" s="808" t="s">
        <v>2610</v>
      </c>
      <c r="AL121" s="808" t="s">
        <v>2641</v>
      </c>
      <c r="AM121" s="808" t="s">
        <v>2615</v>
      </c>
      <c r="AN121" s="1354" t="s">
        <v>2615</v>
      </c>
      <c r="AO121" s="810" t="s">
        <v>2250</v>
      </c>
      <c r="AP121" s="811" t="s">
        <v>2251</v>
      </c>
      <c r="AQ121" s="1198"/>
      <c r="AR121" s="1375" t="s">
        <v>2673</v>
      </c>
      <c r="AS121" s="1369"/>
    </row>
    <row r="122" spans="1:45" s="806" customFormat="1" ht="19.95" customHeight="1">
      <c r="A122" s="799" t="s">
        <v>2246</v>
      </c>
      <c r="B122" s="799"/>
      <c r="C122" s="799"/>
      <c r="D122" s="799"/>
      <c r="E122" s="799"/>
      <c r="F122" s="799"/>
      <c r="G122" s="799"/>
      <c r="H122" s="799"/>
      <c r="I122" s="799"/>
      <c r="J122" s="807"/>
      <c r="K122" s="808"/>
      <c r="L122" s="808"/>
      <c r="M122" s="808"/>
      <c r="N122" s="808"/>
      <c r="O122" s="808"/>
      <c r="P122" s="808"/>
      <c r="Q122" s="808"/>
      <c r="R122" s="808"/>
      <c r="S122" s="808"/>
      <c r="T122" s="808"/>
      <c r="U122" s="808"/>
      <c r="V122" s="808"/>
      <c r="W122" s="808"/>
      <c r="X122" s="808"/>
      <c r="Y122" s="808"/>
      <c r="Z122" s="808"/>
      <c r="AA122" s="808"/>
      <c r="AB122" s="808"/>
      <c r="AC122" s="808"/>
      <c r="AD122" s="809"/>
      <c r="AE122" s="808"/>
      <c r="AF122" s="907"/>
      <c r="AG122" s="808"/>
      <c r="AH122" s="808"/>
      <c r="AI122" s="808"/>
      <c r="AJ122" s="1275"/>
      <c r="AK122" s="808"/>
      <c r="AL122" s="808"/>
      <c r="AM122" s="808"/>
      <c r="AN122" s="1354"/>
      <c r="AO122" s="810"/>
      <c r="AP122" s="811"/>
      <c r="AQ122" s="812"/>
      <c r="AR122" s="1376"/>
      <c r="AS122" s="1380"/>
    </row>
    <row r="123" spans="1:45" s="806" customFormat="1" ht="19.95" customHeight="1">
      <c r="A123" s="813"/>
      <c r="B123" s="813"/>
      <c r="C123" s="813"/>
      <c r="D123" s="813"/>
      <c r="E123" s="813"/>
      <c r="F123" s="813"/>
      <c r="G123" s="813"/>
      <c r="H123" s="813"/>
      <c r="I123" s="813"/>
      <c r="J123" s="813"/>
      <c r="K123" s="731" t="s">
        <v>1555</v>
      </c>
      <c r="L123" s="731" t="s">
        <v>1555</v>
      </c>
      <c r="M123" s="731" t="s">
        <v>1718</v>
      </c>
      <c r="N123" s="731" t="s">
        <v>1718</v>
      </c>
      <c r="O123" s="731" t="s">
        <v>1718</v>
      </c>
      <c r="P123" s="731" t="s">
        <v>1718</v>
      </c>
      <c r="Q123" s="731" t="s">
        <v>1718</v>
      </c>
      <c r="R123" s="731" t="s">
        <v>1718</v>
      </c>
      <c r="S123" s="731" t="s">
        <v>1718</v>
      </c>
      <c r="T123" s="731" t="s">
        <v>1718</v>
      </c>
      <c r="U123" s="731" t="s">
        <v>1718</v>
      </c>
      <c r="V123" s="731" t="s">
        <v>1718</v>
      </c>
      <c r="W123" s="731" t="s">
        <v>1718</v>
      </c>
      <c r="X123" s="731" t="s">
        <v>1718</v>
      </c>
      <c r="Y123" s="731" t="s">
        <v>1718</v>
      </c>
      <c r="Z123" s="731" t="s">
        <v>1718</v>
      </c>
      <c r="AA123" s="731" t="s">
        <v>1718</v>
      </c>
      <c r="AB123" s="731" t="s">
        <v>1718</v>
      </c>
      <c r="AC123" s="731" t="s">
        <v>1719</v>
      </c>
      <c r="AD123" s="745" t="s">
        <v>1719</v>
      </c>
      <c r="AE123" s="731" t="s">
        <v>1719</v>
      </c>
      <c r="AF123" s="905" t="s">
        <v>1719</v>
      </c>
      <c r="AG123" s="731" t="s">
        <v>1719</v>
      </c>
      <c r="AH123" s="731" t="s">
        <v>2370</v>
      </c>
      <c r="AI123" s="731" t="s">
        <v>2471</v>
      </c>
      <c r="AJ123" s="1273" t="s">
        <v>2594</v>
      </c>
      <c r="AK123" s="731" t="s">
        <v>2611</v>
      </c>
      <c r="AL123" s="731" t="s">
        <v>2642</v>
      </c>
      <c r="AM123" s="731" t="s">
        <v>2616</v>
      </c>
      <c r="AN123" s="1347" t="s">
        <v>2616</v>
      </c>
      <c r="AO123" s="814"/>
      <c r="AP123" s="815"/>
      <c r="AQ123" s="816"/>
      <c r="AR123" s="1377"/>
      <c r="AS123" s="1370"/>
    </row>
    <row r="124" spans="1:45" s="806" customFormat="1" ht="19.95" customHeight="1">
      <c r="A124" s="799" t="s">
        <v>1673</v>
      </c>
      <c r="B124" s="799" t="s">
        <v>2477</v>
      </c>
      <c r="C124" s="799" t="s">
        <v>1706</v>
      </c>
      <c r="D124" s="799" t="s">
        <v>1706</v>
      </c>
      <c r="E124" s="799" t="s">
        <v>1706</v>
      </c>
      <c r="F124" s="799" t="s">
        <v>1706</v>
      </c>
      <c r="G124" s="799" t="s">
        <v>1706</v>
      </c>
      <c r="H124" s="799" t="s">
        <v>1706</v>
      </c>
      <c r="I124" s="799" t="s">
        <v>1525</v>
      </c>
      <c r="J124" s="807" t="s">
        <v>1708</v>
      </c>
      <c r="K124" s="808" t="s">
        <v>1709</v>
      </c>
      <c r="L124" s="808" t="s">
        <v>1710</v>
      </c>
      <c r="M124" s="808" t="s">
        <v>1711</v>
      </c>
      <c r="N124" s="808" t="s">
        <v>1711</v>
      </c>
      <c r="O124" s="808" t="s">
        <v>1711</v>
      </c>
      <c r="P124" s="808" t="s">
        <v>1711</v>
      </c>
      <c r="Q124" s="808" t="s">
        <v>1711</v>
      </c>
      <c r="R124" s="808" t="s">
        <v>1711</v>
      </c>
      <c r="S124" s="808" t="s">
        <v>1711</v>
      </c>
      <c r="T124" s="808" t="s">
        <v>1711</v>
      </c>
      <c r="U124" s="808" t="s">
        <v>1711</v>
      </c>
      <c r="V124" s="808" t="s">
        <v>1711</v>
      </c>
      <c r="W124" s="808" t="s">
        <v>1711</v>
      </c>
      <c r="X124" s="808" t="s">
        <v>1711</v>
      </c>
      <c r="Y124" s="808" t="s">
        <v>1711</v>
      </c>
      <c r="Z124" s="808" t="s">
        <v>1711</v>
      </c>
      <c r="AA124" s="808" t="s">
        <v>1711</v>
      </c>
      <c r="AB124" s="808" t="s">
        <v>1711</v>
      </c>
      <c r="AC124" s="808" t="s">
        <v>1712</v>
      </c>
      <c r="AD124" s="809" t="s">
        <v>1712</v>
      </c>
      <c r="AE124" s="808" t="s">
        <v>1712</v>
      </c>
      <c r="AF124" s="907" t="s">
        <v>1712</v>
      </c>
      <c r="AG124" s="808" t="s">
        <v>1712</v>
      </c>
      <c r="AH124" s="808" t="s">
        <v>2248</v>
      </c>
      <c r="AI124" s="808"/>
      <c r="AJ124" s="1275" t="s">
        <v>2567</v>
      </c>
      <c r="AK124" s="808" t="s">
        <v>2567</v>
      </c>
      <c r="AL124" s="808" t="s">
        <v>2567</v>
      </c>
      <c r="AM124" s="808" t="s">
        <v>2567</v>
      </c>
      <c r="AN124" s="1354" t="s">
        <v>2567</v>
      </c>
      <c r="AO124" s="810" t="s">
        <v>1681</v>
      </c>
      <c r="AP124" s="811" t="s">
        <v>2478</v>
      </c>
      <c r="AQ124" s="1198"/>
      <c r="AR124" s="1375" t="s">
        <v>2673</v>
      </c>
      <c r="AS124" s="808"/>
    </row>
    <row r="125" spans="1:45" s="806" customFormat="1" ht="19.95" customHeight="1">
      <c r="A125" s="799" t="s">
        <v>2476</v>
      </c>
      <c r="B125" s="799"/>
      <c r="C125" s="799"/>
      <c r="D125" s="799"/>
      <c r="E125" s="799"/>
      <c r="F125" s="799"/>
      <c r="G125" s="799"/>
      <c r="H125" s="799"/>
      <c r="I125" s="799"/>
      <c r="J125" s="807"/>
      <c r="K125" s="808"/>
      <c r="L125" s="808"/>
      <c r="M125" s="808"/>
      <c r="N125" s="808"/>
      <c r="O125" s="808"/>
      <c r="P125" s="808"/>
      <c r="Q125" s="808"/>
      <c r="R125" s="808"/>
      <c r="S125" s="808"/>
      <c r="T125" s="808"/>
      <c r="U125" s="808"/>
      <c r="V125" s="808"/>
      <c r="W125" s="808"/>
      <c r="X125" s="808"/>
      <c r="Y125" s="808"/>
      <c r="Z125" s="808"/>
      <c r="AA125" s="808"/>
      <c r="AB125" s="808"/>
      <c r="AC125" s="808"/>
      <c r="AD125" s="809"/>
      <c r="AE125" s="808"/>
      <c r="AF125" s="907"/>
      <c r="AG125" s="808"/>
      <c r="AH125" s="808"/>
      <c r="AI125" s="808"/>
      <c r="AJ125" s="1275"/>
      <c r="AK125" s="808"/>
      <c r="AL125" s="808"/>
      <c r="AM125" s="808"/>
      <c r="AN125" s="1354"/>
      <c r="AO125" s="810"/>
      <c r="AP125" s="811"/>
      <c r="AQ125" s="812"/>
      <c r="AR125" s="1376"/>
      <c r="AS125" s="808"/>
    </row>
    <row r="126" spans="1:45" s="806" customFormat="1" ht="19.95" customHeight="1">
      <c r="A126" s="813"/>
      <c r="B126" s="813"/>
      <c r="C126" s="813"/>
      <c r="D126" s="813"/>
      <c r="E126" s="813"/>
      <c r="F126" s="813"/>
      <c r="G126" s="813"/>
      <c r="H126" s="813"/>
      <c r="I126" s="813"/>
      <c r="J126" s="813"/>
      <c r="K126" s="731" t="s">
        <v>1555</v>
      </c>
      <c r="L126" s="731" t="s">
        <v>1555</v>
      </c>
      <c r="M126" s="731" t="s">
        <v>1718</v>
      </c>
      <c r="N126" s="731" t="s">
        <v>1718</v>
      </c>
      <c r="O126" s="731" t="s">
        <v>1718</v>
      </c>
      <c r="P126" s="731" t="s">
        <v>1718</v>
      </c>
      <c r="Q126" s="731" t="s">
        <v>1718</v>
      </c>
      <c r="R126" s="731" t="s">
        <v>1718</v>
      </c>
      <c r="S126" s="731" t="s">
        <v>1718</v>
      </c>
      <c r="T126" s="731" t="s">
        <v>1718</v>
      </c>
      <c r="U126" s="731" t="s">
        <v>1718</v>
      </c>
      <c r="V126" s="731" t="s">
        <v>1718</v>
      </c>
      <c r="W126" s="731" t="s">
        <v>1718</v>
      </c>
      <c r="X126" s="731" t="s">
        <v>1718</v>
      </c>
      <c r="Y126" s="731" t="s">
        <v>1718</v>
      </c>
      <c r="Z126" s="731" t="s">
        <v>1718</v>
      </c>
      <c r="AA126" s="731" t="s">
        <v>1718</v>
      </c>
      <c r="AB126" s="731" t="s">
        <v>1718</v>
      </c>
      <c r="AC126" s="731" t="s">
        <v>1719</v>
      </c>
      <c r="AD126" s="745" t="s">
        <v>1719</v>
      </c>
      <c r="AE126" s="731" t="s">
        <v>1719</v>
      </c>
      <c r="AF126" s="905" t="s">
        <v>1719</v>
      </c>
      <c r="AG126" s="731" t="s">
        <v>1719</v>
      </c>
      <c r="AH126" s="731" t="s">
        <v>2249</v>
      </c>
      <c r="AI126" s="731"/>
      <c r="AJ126" s="1273" t="s">
        <v>2595</v>
      </c>
      <c r="AK126" s="731" t="s">
        <v>2595</v>
      </c>
      <c r="AL126" s="731" t="s">
        <v>2595</v>
      </c>
      <c r="AM126" s="731" t="s">
        <v>2595</v>
      </c>
      <c r="AN126" s="1347" t="s">
        <v>2595</v>
      </c>
      <c r="AO126" s="814"/>
      <c r="AP126" s="815"/>
      <c r="AQ126" s="816"/>
      <c r="AR126" s="1377"/>
      <c r="AS126" s="817"/>
    </row>
    <row r="127" spans="1:45" s="612" customFormat="1" ht="21.6" customHeight="1">
      <c r="A127" s="723" t="s">
        <v>1596</v>
      </c>
      <c r="B127" s="723" t="s">
        <v>2481</v>
      </c>
      <c r="C127" s="723" t="s">
        <v>1608</v>
      </c>
      <c r="D127" s="723" t="s">
        <v>1608</v>
      </c>
      <c r="E127" s="723" t="s">
        <v>1608</v>
      </c>
      <c r="F127" s="723" t="s">
        <v>1608</v>
      </c>
      <c r="G127" s="723" t="s">
        <v>1608</v>
      </c>
      <c r="H127" s="723"/>
      <c r="I127" s="723" t="s">
        <v>1525</v>
      </c>
      <c r="J127" s="723" t="s">
        <v>1614</v>
      </c>
      <c r="K127" s="723" t="s">
        <v>1609</v>
      </c>
      <c r="L127" s="723" t="s">
        <v>1609</v>
      </c>
      <c r="M127" s="723" t="s">
        <v>1609</v>
      </c>
      <c r="N127" s="723" t="s">
        <v>1609</v>
      </c>
      <c r="O127" s="723" t="s">
        <v>1609</v>
      </c>
      <c r="P127" s="723" t="s">
        <v>1609</v>
      </c>
      <c r="Q127" s="723" t="s">
        <v>1609</v>
      </c>
      <c r="R127" s="723" t="s">
        <v>1615</v>
      </c>
      <c r="S127" s="723" t="s">
        <v>1616</v>
      </c>
      <c r="T127" s="723" t="s">
        <v>1616</v>
      </c>
      <c r="U127" s="723" t="s">
        <v>1616</v>
      </c>
      <c r="V127" s="723" t="s">
        <v>1616</v>
      </c>
      <c r="W127" s="723" t="s">
        <v>1616</v>
      </c>
      <c r="X127" s="723" t="s">
        <v>1616</v>
      </c>
      <c r="Y127" s="723" t="s">
        <v>1616</v>
      </c>
      <c r="Z127" s="723" t="s">
        <v>1616</v>
      </c>
      <c r="AA127" s="723" t="s">
        <v>1616</v>
      </c>
      <c r="AB127" s="723" t="s">
        <v>1616</v>
      </c>
      <c r="AC127" s="723" t="s">
        <v>1616</v>
      </c>
      <c r="AD127" s="723" t="s">
        <v>1616</v>
      </c>
      <c r="AE127" s="723" t="s">
        <v>1616</v>
      </c>
      <c r="AF127" s="723" t="s">
        <v>1616</v>
      </c>
      <c r="AG127" s="1194"/>
      <c r="AH127" s="1194" t="s">
        <v>2314</v>
      </c>
      <c r="AI127" s="723"/>
      <c r="AJ127" s="1271" t="s">
        <v>2596</v>
      </c>
      <c r="AK127" s="723" t="s">
        <v>2612</v>
      </c>
      <c r="AL127" s="723" t="s">
        <v>2643</v>
      </c>
      <c r="AM127" s="723" t="s">
        <v>2612</v>
      </c>
      <c r="AN127" s="1346" t="s">
        <v>2612</v>
      </c>
      <c r="AO127" s="1195" t="s">
        <v>2482</v>
      </c>
      <c r="AP127" s="811" t="s">
        <v>2484</v>
      </c>
      <c r="AQ127" s="805"/>
      <c r="AR127" s="1375"/>
      <c r="AS127" s="763"/>
    </row>
    <row r="128" spans="1:45" s="612" customFormat="1" ht="21.6" customHeight="1">
      <c r="A128" s="731" t="s">
        <v>2480</v>
      </c>
      <c r="B128" s="1190"/>
      <c r="C128" s="731" t="s">
        <v>1617</v>
      </c>
      <c r="D128" s="731"/>
      <c r="E128" s="731"/>
      <c r="F128" s="731"/>
      <c r="G128" s="731"/>
      <c r="H128" s="731"/>
      <c r="I128" s="731"/>
      <c r="J128" s="731"/>
      <c r="K128" s="731" t="s">
        <v>1555</v>
      </c>
      <c r="L128" s="731" t="s">
        <v>1555</v>
      </c>
      <c r="M128" s="731" t="s">
        <v>1555</v>
      </c>
      <c r="N128" s="731" t="s">
        <v>1555</v>
      </c>
      <c r="O128" s="731" t="s">
        <v>1555</v>
      </c>
      <c r="P128" s="731" t="s">
        <v>1555</v>
      </c>
      <c r="Q128" s="731" t="s">
        <v>1555</v>
      </c>
      <c r="R128" s="731" t="s">
        <v>1559</v>
      </c>
      <c r="S128" s="731" t="s">
        <v>1618</v>
      </c>
      <c r="T128" s="731" t="s">
        <v>1618</v>
      </c>
      <c r="U128" s="731" t="s">
        <v>1618</v>
      </c>
      <c r="V128" s="731" t="s">
        <v>1618</v>
      </c>
      <c r="W128" s="731" t="s">
        <v>1618</v>
      </c>
      <c r="X128" s="731" t="s">
        <v>1618</v>
      </c>
      <c r="Y128" s="731" t="s">
        <v>1618</v>
      </c>
      <c r="Z128" s="731" t="s">
        <v>1618</v>
      </c>
      <c r="AA128" s="731" t="s">
        <v>1618</v>
      </c>
      <c r="AB128" s="731" t="s">
        <v>1618</v>
      </c>
      <c r="AC128" s="731" t="s">
        <v>1618</v>
      </c>
      <c r="AD128" s="731" t="s">
        <v>1618</v>
      </c>
      <c r="AE128" s="731" t="s">
        <v>1618</v>
      </c>
      <c r="AF128" s="731" t="s">
        <v>1618</v>
      </c>
      <c r="AG128" s="1196"/>
      <c r="AH128" s="1196" t="s">
        <v>2316</v>
      </c>
      <c r="AI128" s="731"/>
      <c r="AJ128" s="1273" t="s">
        <v>2597</v>
      </c>
      <c r="AK128" s="731" t="s">
        <v>2613</v>
      </c>
      <c r="AL128" s="731" t="s">
        <v>2644</v>
      </c>
      <c r="AM128" s="731" t="s">
        <v>2613</v>
      </c>
      <c r="AN128" s="1347" t="s">
        <v>2613</v>
      </c>
      <c r="AO128" s="1197"/>
      <c r="AP128" s="1192" t="s">
        <v>2483</v>
      </c>
      <c r="AQ128" s="815"/>
      <c r="AR128" s="1377"/>
      <c r="AS128" s="731"/>
    </row>
    <row r="129" spans="1:45" s="606" customFormat="1" ht="26.4" customHeight="1">
      <c r="A129" s="828" t="s">
        <v>2376</v>
      </c>
      <c r="B129" s="829" t="s">
        <v>2672</v>
      </c>
      <c r="C129" s="830"/>
      <c r="D129" s="831"/>
      <c r="E129" s="831"/>
      <c r="F129" s="831"/>
      <c r="G129" s="831"/>
      <c r="H129" s="831"/>
      <c r="I129" s="831"/>
      <c r="J129" s="832"/>
      <c r="K129" s="833"/>
      <c r="L129" s="833"/>
      <c r="M129" s="833"/>
      <c r="N129" s="834"/>
      <c r="O129" s="719"/>
      <c r="P129" s="719"/>
      <c r="Q129" s="719"/>
      <c r="R129" s="719"/>
      <c r="S129" s="719"/>
      <c r="T129" s="719"/>
      <c r="U129" s="719"/>
      <c r="V129" s="719"/>
      <c r="W129" s="719"/>
      <c r="X129" s="719"/>
      <c r="Y129" s="719"/>
      <c r="Z129" s="719"/>
      <c r="AA129" s="727"/>
      <c r="AB129" s="727"/>
      <c r="AC129" s="728"/>
      <c r="AD129" s="729"/>
      <c r="AE129" s="728"/>
      <c r="AF129" s="904"/>
      <c r="AG129" s="728"/>
      <c r="AH129" s="728"/>
      <c r="AI129" s="728" t="s">
        <v>2468</v>
      </c>
      <c r="AJ129" s="1272" t="s">
        <v>2591</v>
      </c>
      <c r="AK129" s="728" t="s">
        <v>2468</v>
      </c>
      <c r="AL129" s="728" t="s">
        <v>2468</v>
      </c>
      <c r="AM129" s="728"/>
      <c r="AN129" s="1344" t="s">
        <v>2671</v>
      </c>
      <c r="AO129" s="826" t="s">
        <v>2670</v>
      </c>
      <c r="AP129" s="1199"/>
      <c r="AQ129" s="882"/>
      <c r="AR129" s="764"/>
      <c r="AS129" s="765"/>
    </row>
    <row r="130" spans="1:45" s="606" customFormat="1" ht="26.4" customHeight="1">
      <c r="A130" s="828" t="s">
        <v>2668</v>
      </c>
      <c r="B130" s="829"/>
      <c r="C130" s="830"/>
      <c r="D130" s="831"/>
      <c r="E130" s="831"/>
      <c r="F130" s="831"/>
      <c r="G130" s="831"/>
      <c r="H130" s="831"/>
      <c r="I130" s="831"/>
      <c r="J130" s="832"/>
      <c r="K130" s="833"/>
      <c r="L130" s="833"/>
      <c r="M130" s="833"/>
      <c r="N130" s="834"/>
      <c r="O130" s="719"/>
      <c r="P130" s="719"/>
      <c r="Q130" s="719"/>
      <c r="R130" s="719"/>
      <c r="S130" s="719"/>
      <c r="T130" s="719"/>
      <c r="U130" s="719"/>
      <c r="V130" s="719"/>
      <c r="W130" s="719"/>
      <c r="X130" s="719"/>
      <c r="Y130" s="719"/>
      <c r="Z130" s="719"/>
      <c r="AA130" s="727"/>
      <c r="AB130" s="727"/>
      <c r="AC130" s="728"/>
      <c r="AD130" s="729"/>
      <c r="AE130" s="728"/>
      <c r="AF130" s="904"/>
      <c r="AG130" s="728"/>
      <c r="AH130" s="728"/>
      <c r="AI130" s="728"/>
      <c r="AJ130" s="1272"/>
      <c r="AK130" s="728"/>
      <c r="AL130" s="728"/>
      <c r="AM130" s="728"/>
      <c r="AN130" s="1344"/>
      <c r="AO130" s="835"/>
      <c r="AP130" s="1200"/>
      <c r="AQ130" s="882"/>
      <c r="AR130" s="764"/>
      <c r="AS130" s="765"/>
    </row>
    <row r="131" spans="1:45" s="606" customFormat="1" ht="26.4" customHeight="1">
      <c r="A131" s="838"/>
      <c r="B131" s="839"/>
      <c r="C131" s="840"/>
      <c r="D131" s="841"/>
      <c r="E131" s="841"/>
      <c r="F131" s="841"/>
      <c r="G131" s="841"/>
      <c r="H131" s="841"/>
      <c r="I131" s="841"/>
      <c r="J131" s="842"/>
      <c r="K131" s="843"/>
      <c r="L131" s="843"/>
      <c r="M131" s="843"/>
      <c r="N131" s="844"/>
      <c r="O131" s="744"/>
      <c r="P131" s="744"/>
      <c r="Q131" s="744"/>
      <c r="R131" s="744"/>
      <c r="S131" s="744"/>
      <c r="T131" s="744"/>
      <c r="U131" s="744"/>
      <c r="V131" s="744"/>
      <c r="W131" s="744"/>
      <c r="X131" s="744"/>
      <c r="Y131" s="744"/>
      <c r="Z131" s="744"/>
      <c r="AA131" s="730"/>
      <c r="AB131" s="730"/>
      <c r="AC131" s="731"/>
      <c r="AD131" s="745"/>
      <c r="AE131" s="731"/>
      <c r="AF131" s="905"/>
      <c r="AG131" s="731"/>
      <c r="AH131" s="731"/>
      <c r="AI131" s="731" t="s">
        <v>2469</v>
      </c>
      <c r="AJ131" s="1273" t="s">
        <v>2592</v>
      </c>
      <c r="AK131" s="731" t="s">
        <v>2609</v>
      </c>
      <c r="AL131" s="731" t="s">
        <v>2609</v>
      </c>
      <c r="AM131" s="731"/>
      <c r="AN131" s="1345" t="s">
        <v>2669</v>
      </c>
      <c r="AO131" s="845"/>
      <c r="AP131" s="1201"/>
      <c r="AQ131" s="883"/>
      <c r="AR131" s="770"/>
      <c r="AS131" s="771"/>
    </row>
  </sheetData>
  <mergeCells count="26">
    <mergeCell ref="AL23:AL26"/>
    <mergeCell ref="AR124:AR126"/>
    <mergeCell ref="AS121:AS123"/>
    <mergeCell ref="AR127:AR128"/>
    <mergeCell ref="AO45:AO47"/>
    <mergeCell ref="AM23:AM26"/>
    <mergeCell ref="AN23:AN26"/>
    <mergeCell ref="AI66:AI67"/>
    <mergeCell ref="AH66:AH67"/>
    <mergeCell ref="AR121:AR123"/>
    <mergeCell ref="AR70:AR72"/>
    <mergeCell ref="AJ66:AJ67"/>
    <mergeCell ref="AF66:AF67"/>
    <mergeCell ref="AG66:AG67"/>
    <mergeCell ref="A66:A67"/>
    <mergeCell ref="B66:B67"/>
    <mergeCell ref="V66:V67"/>
    <mergeCell ref="W66:W67"/>
    <mergeCell ref="X66:X67"/>
    <mergeCell ref="AE66:AE67"/>
    <mergeCell ref="Y66:Y67"/>
    <mergeCell ref="Z66:Z67"/>
    <mergeCell ref="AA66:AA67"/>
    <mergeCell ref="AB66:AB67"/>
    <mergeCell ref="AC66:AC67"/>
    <mergeCell ref="AD66:AD67"/>
  </mergeCells>
  <phoneticPr fontId="3" type="noConversion"/>
  <pageMargins left="0.17" right="0.18" top="0.37" bottom="0.44" header="0.2" footer="0.3"/>
  <pageSetup paperSize="9" scale="40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tabColor indexed="27"/>
  </sheetPr>
  <dimension ref="A1:Q927"/>
  <sheetViews>
    <sheetView showGridLines="0" workbookViewId="0">
      <pane xSplit="3" ySplit="4" topLeftCell="F890" activePane="bottomRight" state="frozen"/>
      <selection pane="topRight" activeCell="C1" sqref="C1"/>
      <selection pane="bottomLeft" activeCell="A3" sqref="A3"/>
      <selection pane="bottomRight" activeCell="H410" sqref="H410"/>
    </sheetView>
  </sheetViews>
  <sheetFormatPr defaultColWidth="9" defaultRowHeight="10.8"/>
  <cols>
    <col min="1" max="1" width="4.59765625" style="35" customWidth="1"/>
    <col min="2" max="2" width="16.8984375" style="35" customWidth="1"/>
    <col min="3" max="3" width="33.3984375" style="35" customWidth="1"/>
    <col min="4" max="4" width="33.19921875" style="35" customWidth="1"/>
    <col min="5" max="5" width="4.5" style="35" bestFit="1" customWidth="1"/>
    <col min="6" max="6" width="7" style="35" bestFit="1" customWidth="1"/>
    <col min="7" max="7" width="11" style="35" customWidth="1"/>
    <col min="8" max="8" width="7.8984375" style="36" bestFit="1" customWidth="1"/>
    <col min="9" max="9" width="11.19921875" style="231" customWidth="1"/>
    <col min="10" max="10" width="11.19921875" style="35" customWidth="1"/>
    <col min="11" max="11" width="12.69921875" style="35" bestFit="1" customWidth="1"/>
    <col min="12" max="12" width="11" style="35" bestFit="1" customWidth="1"/>
    <col min="13" max="13" width="11.09765625" style="35" bestFit="1" customWidth="1"/>
    <col min="14" max="14" width="9.09765625" style="35" customWidth="1"/>
    <col min="15" max="16384" width="9" style="35"/>
  </cols>
  <sheetData>
    <row r="1" spans="1:17" ht="19.5" customHeight="1">
      <c r="A1" s="34" t="s">
        <v>81</v>
      </c>
      <c r="I1" s="37"/>
    </row>
    <row r="2" spans="1:17" ht="12.6" thickBot="1">
      <c r="I2" s="38"/>
      <c r="L2" s="39"/>
      <c r="M2" s="40"/>
      <c r="N2" s="40"/>
    </row>
    <row r="3" spans="1:17" s="48" customFormat="1" ht="14.25" customHeight="1">
      <c r="A3" s="41" t="s">
        <v>1038</v>
      </c>
      <c r="B3" s="42" t="s">
        <v>687</v>
      </c>
      <c r="C3" s="43" t="s">
        <v>688</v>
      </c>
      <c r="D3" s="43" t="s">
        <v>82</v>
      </c>
      <c r="E3" s="44" t="s">
        <v>689</v>
      </c>
      <c r="F3" s="44" t="s">
        <v>1039</v>
      </c>
      <c r="G3" s="43" t="s">
        <v>696</v>
      </c>
      <c r="H3" s="45" t="s">
        <v>694</v>
      </c>
      <c r="I3" s="46" t="s">
        <v>1040</v>
      </c>
      <c r="J3" s="46" t="s">
        <v>83</v>
      </c>
      <c r="K3" s="44" t="s">
        <v>1041</v>
      </c>
      <c r="L3" s="44" t="s">
        <v>1042</v>
      </c>
      <c r="M3" s="47" t="s">
        <v>1043</v>
      </c>
      <c r="N3" s="47" t="s">
        <v>1044</v>
      </c>
    </row>
    <row r="4" spans="1:17" s="48" customFormat="1" ht="14.25" customHeight="1">
      <c r="A4" s="49"/>
      <c r="B4" s="50" t="s">
        <v>691</v>
      </c>
      <c r="C4" s="51" t="s">
        <v>692</v>
      </c>
      <c r="D4" s="51" t="s">
        <v>1045</v>
      </c>
      <c r="E4" s="52" t="s">
        <v>693</v>
      </c>
      <c r="F4" s="52" t="s">
        <v>1046</v>
      </c>
      <c r="G4" s="51" t="s">
        <v>697</v>
      </c>
      <c r="H4" s="53" t="s">
        <v>695</v>
      </c>
      <c r="I4" s="209" t="s">
        <v>84</v>
      </c>
      <c r="J4" s="54" t="s">
        <v>636</v>
      </c>
      <c r="K4" s="52" t="s">
        <v>1047</v>
      </c>
      <c r="L4" s="52" t="s">
        <v>1048</v>
      </c>
      <c r="M4" s="55" t="s">
        <v>1049</v>
      </c>
      <c r="N4" s="55" t="s">
        <v>1050</v>
      </c>
    </row>
    <row r="5" spans="1:17" ht="15" customHeight="1">
      <c r="A5" s="56">
        <v>1</v>
      </c>
      <c r="B5" s="56" t="s">
        <v>995</v>
      </c>
      <c r="C5" s="56" t="s">
        <v>996</v>
      </c>
      <c r="D5" s="73" t="s">
        <v>978</v>
      </c>
      <c r="E5" s="56" t="s">
        <v>1051</v>
      </c>
      <c r="F5" s="56">
        <v>1</v>
      </c>
      <c r="G5" s="56">
        <v>0</v>
      </c>
      <c r="H5" s="57" t="s">
        <v>85</v>
      </c>
      <c r="I5" s="230">
        <v>0.39</v>
      </c>
      <c r="J5" s="230"/>
      <c r="K5" s="58"/>
      <c r="L5" s="59"/>
      <c r="M5" s="60">
        <f t="shared" ref="M5:M36" si="0">K5*F5</f>
        <v>0</v>
      </c>
      <c r="N5" s="60"/>
      <c r="O5" s="1363"/>
    </row>
    <row r="6" spans="1:17" ht="15" customHeight="1">
      <c r="A6" s="56">
        <v>2</v>
      </c>
      <c r="B6" s="56" t="s">
        <v>997</v>
      </c>
      <c r="C6" s="56" t="s">
        <v>998</v>
      </c>
      <c r="D6" s="73" t="s">
        <v>369</v>
      </c>
      <c r="E6" s="56" t="s">
        <v>314</v>
      </c>
      <c r="F6" s="56">
        <v>1</v>
      </c>
      <c r="G6" s="56">
        <v>0</v>
      </c>
      <c r="H6" s="57" t="s">
        <v>85</v>
      </c>
      <c r="I6" s="230">
        <v>0.04</v>
      </c>
      <c r="J6" s="230"/>
      <c r="K6" s="58"/>
      <c r="L6" s="59"/>
      <c r="M6" s="60">
        <f t="shared" si="0"/>
        <v>0</v>
      </c>
      <c r="N6" s="60"/>
      <c r="O6" s="1363"/>
    </row>
    <row r="7" spans="1:17" ht="15" customHeight="1">
      <c r="A7" s="56">
        <v>3</v>
      </c>
      <c r="B7" s="56" t="s">
        <v>86</v>
      </c>
      <c r="C7" s="56" t="s">
        <v>999</v>
      </c>
      <c r="D7" s="73" t="s">
        <v>369</v>
      </c>
      <c r="E7" s="56" t="s">
        <v>314</v>
      </c>
      <c r="F7" s="56">
        <v>1</v>
      </c>
      <c r="G7" s="56">
        <v>0</v>
      </c>
      <c r="H7" s="57" t="s">
        <v>85</v>
      </c>
      <c r="I7" s="230">
        <v>0.02</v>
      </c>
      <c r="J7" s="230"/>
      <c r="K7" s="58"/>
      <c r="L7" s="59"/>
      <c r="M7" s="60">
        <f t="shared" si="0"/>
        <v>0</v>
      </c>
      <c r="N7" s="60"/>
      <c r="O7" s="1363"/>
    </row>
    <row r="8" spans="1:17" s="153" customFormat="1" ht="15" customHeight="1">
      <c r="A8" s="56"/>
      <c r="B8" s="348" t="s">
        <v>1000</v>
      </c>
      <c r="C8" s="348" t="s">
        <v>1001</v>
      </c>
      <c r="D8" s="335" t="s">
        <v>87</v>
      </c>
      <c r="E8" s="348" t="s">
        <v>314</v>
      </c>
      <c r="F8" s="348">
        <v>1</v>
      </c>
      <c r="G8" s="348">
        <v>0</v>
      </c>
      <c r="H8" s="337" t="s">
        <v>85</v>
      </c>
      <c r="I8" s="230">
        <v>0.83</v>
      </c>
      <c r="J8" s="230"/>
      <c r="K8" s="58"/>
      <c r="L8" s="59"/>
      <c r="M8" s="60">
        <f t="shared" si="0"/>
        <v>0</v>
      </c>
      <c r="N8" s="60"/>
      <c r="O8" s="1363"/>
      <c r="P8" s="35"/>
      <c r="Q8" s="35"/>
    </row>
    <row r="9" spans="1:17" s="153" customFormat="1" ht="15" customHeight="1">
      <c r="A9" s="56"/>
      <c r="B9" s="348" t="s">
        <v>88</v>
      </c>
      <c r="C9" s="348" t="s">
        <v>1002</v>
      </c>
      <c r="D9" s="335" t="s">
        <v>89</v>
      </c>
      <c r="E9" s="348" t="s">
        <v>314</v>
      </c>
      <c r="F9" s="348">
        <v>1</v>
      </c>
      <c r="G9" s="348">
        <v>0</v>
      </c>
      <c r="H9" s="337" t="s">
        <v>85</v>
      </c>
      <c r="I9" s="230">
        <v>1.35</v>
      </c>
      <c r="J9" s="230"/>
      <c r="K9" s="58"/>
      <c r="L9" s="59"/>
      <c r="M9" s="60">
        <f t="shared" si="0"/>
        <v>0</v>
      </c>
      <c r="N9" s="60"/>
      <c r="O9" s="1363"/>
      <c r="P9" s="35"/>
      <c r="Q9" s="35"/>
    </row>
    <row r="10" spans="1:17" s="153" customFormat="1" ht="15" customHeight="1">
      <c r="A10" s="56"/>
      <c r="B10" s="348" t="s">
        <v>90</v>
      </c>
      <c r="C10" s="348" t="s">
        <v>1003</v>
      </c>
      <c r="D10" s="335" t="s">
        <v>91</v>
      </c>
      <c r="E10" s="348" t="s">
        <v>314</v>
      </c>
      <c r="F10" s="348">
        <v>1</v>
      </c>
      <c r="G10" s="348">
        <v>0</v>
      </c>
      <c r="H10" s="337" t="s">
        <v>85</v>
      </c>
      <c r="I10" s="230">
        <v>1.19</v>
      </c>
      <c r="J10" s="230"/>
      <c r="K10" s="58"/>
      <c r="L10" s="59"/>
      <c r="M10" s="60">
        <f t="shared" si="0"/>
        <v>0</v>
      </c>
      <c r="N10" s="60"/>
      <c r="O10" s="1363"/>
      <c r="P10" s="35"/>
      <c r="Q10" s="35"/>
    </row>
    <row r="11" spans="1:17" ht="15" customHeight="1">
      <c r="A11" s="56">
        <v>4</v>
      </c>
      <c r="B11" s="56" t="s">
        <v>1004</v>
      </c>
      <c r="C11" s="56" t="s">
        <v>1005</v>
      </c>
      <c r="D11" s="73" t="s">
        <v>92</v>
      </c>
      <c r="E11" s="56" t="s">
        <v>314</v>
      </c>
      <c r="F11" s="56">
        <v>1</v>
      </c>
      <c r="G11" s="56">
        <v>0</v>
      </c>
      <c r="H11" s="57" t="s">
        <v>85</v>
      </c>
      <c r="I11" s="230">
        <v>0.13</v>
      </c>
      <c r="J11" s="230"/>
      <c r="K11" s="58"/>
      <c r="L11" s="59"/>
      <c r="M11" s="60">
        <f t="shared" si="0"/>
        <v>0</v>
      </c>
      <c r="N11" s="60"/>
      <c r="O11" s="1363"/>
    </row>
    <row r="12" spans="1:17" ht="15" customHeight="1">
      <c r="A12" s="56">
        <v>5</v>
      </c>
      <c r="B12" s="56" t="s">
        <v>93</v>
      </c>
      <c r="C12" s="56" t="s">
        <v>1006</v>
      </c>
      <c r="D12" s="73" t="s">
        <v>92</v>
      </c>
      <c r="E12" s="56" t="s">
        <v>314</v>
      </c>
      <c r="F12" s="56">
        <v>1</v>
      </c>
      <c r="G12" s="56">
        <v>0</v>
      </c>
      <c r="H12" s="57" t="s">
        <v>85</v>
      </c>
      <c r="I12" s="230">
        <v>0.12</v>
      </c>
      <c r="J12" s="230"/>
      <c r="K12" s="58"/>
      <c r="L12" s="59"/>
      <c r="M12" s="60">
        <f t="shared" si="0"/>
        <v>0</v>
      </c>
      <c r="N12" s="60"/>
      <c r="O12" s="1363"/>
    </row>
    <row r="13" spans="1:17" s="153" customFormat="1" ht="15" customHeight="1">
      <c r="A13" s="56"/>
      <c r="B13" s="348" t="s">
        <v>94</v>
      </c>
      <c r="C13" s="348" t="s">
        <v>1007</v>
      </c>
      <c r="D13" s="335" t="s">
        <v>95</v>
      </c>
      <c r="E13" s="348" t="s">
        <v>314</v>
      </c>
      <c r="F13" s="348">
        <v>1</v>
      </c>
      <c r="G13" s="348">
        <v>0</v>
      </c>
      <c r="H13" s="337" t="s">
        <v>85</v>
      </c>
      <c r="I13" s="230">
        <v>0.83</v>
      </c>
      <c r="J13" s="230"/>
      <c r="K13" s="58"/>
      <c r="L13" s="59"/>
      <c r="M13" s="60">
        <f t="shared" si="0"/>
        <v>0</v>
      </c>
      <c r="N13" s="60"/>
      <c r="O13" s="1363"/>
      <c r="P13" s="35"/>
      <c r="Q13" s="35"/>
    </row>
    <row r="14" spans="1:17" s="153" customFormat="1" ht="15" customHeight="1">
      <c r="A14" s="56"/>
      <c r="B14" s="348" t="s">
        <v>1008</v>
      </c>
      <c r="C14" s="348" t="s">
        <v>1009</v>
      </c>
      <c r="D14" s="335" t="s">
        <v>96</v>
      </c>
      <c r="E14" s="348" t="s">
        <v>314</v>
      </c>
      <c r="F14" s="348">
        <v>1</v>
      </c>
      <c r="G14" s="348">
        <v>0</v>
      </c>
      <c r="H14" s="337" t="s">
        <v>85</v>
      </c>
      <c r="I14" s="230">
        <v>1.56</v>
      </c>
      <c r="J14" s="230"/>
      <c r="K14" s="58"/>
      <c r="L14" s="59"/>
      <c r="M14" s="60">
        <f t="shared" si="0"/>
        <v>0</v>
      </c>
      <c r="N14" s="60"/>
      <c r="O14" s="1363"/>
      <c r="P14" s="35"/>
      <c r="Q14" s="35"/>
    </row>
    <row r="15" spans="1:17" s="153" customFormat="1" ht="15" customHeight="1">
      <c r="A15" s="56"/>
      <c r="B15" s="348" t="s">
        <v>97</v>
      </c>
      <c r="C15" s="348" t="s">
        <v>1010</v>
      </c>
      <c r="D15" s="335" t="s">
        <v>98</v>
      </c>
      <c r="E15" s="348" t="s">
        <v>314</v>
      </c>
      <c r="F15" s="348">
        <v>1</v>
      </c>
      <c r="G15" s="348">
        <v>0</v>
      </c>
      <c r="H15" s="337" t="s">
        <v>85</v>
      </c>
      <c r="I15" s="230">
        <v>0.9</v>
      </c>
      <c r="J15" s="230"/>
      <c r="K15" s="58"/>
      <c r="L15" s="59"/>
      <c r="M15" s="60">
        <f t="shared" si="0"/>
        <v>0</v>
      </c>
      <c r="N15" s="60"/>
      <c r="O15" s="1363"/>
      <c r="P15" s="35"/>
      <c r="Q15" s="35"/>
    </row>
    <row r="16" spans="1:17" s="153" customFormat="1" ht="15" customHeight="1">
      <c r="A16" s="56"/>
      <c r="B16" s="348" t="s">
        <v>99</v>
      </c>
      <c r="C16" s="348" t="s">
        <v>1011</v>
      </c>
      <c r="D16" s="335" t="s">
        <v>1372</v>
      </c>
      <c r="E16" s="348" t="s">
        <v>314</v>
      </c>
      <c r="F16" s="348">
        <v>1</v>
      </c>
      <c r="G16" s="348">
        <v>0</v>
      </c>
      <c r="H16" s="337" t="s">
        <v>85</v>
      </c>
      <c r="I16" s="230">
        <v>0.9</v>
      </c>
      <c r="J16" s="230"/>
      <c r="K16" s="58"/>
      <c r="L16" s="59"/>
      <c r="M16" s="60">
        <f t="shared" si="0"/>
        <v>0</v>
      </c>
      <c r="N16" s="60"/>
      <c r="O16" s="1363"/>
      <c r="P16" s="35"/>
      <c r="Q16" s="35"/>
    </row>
    <row r="17" spans="1:17" s="153" customFormat="1" ht="15" customHeight="1">
      <c r="A17" s="56"/>
      <c r="B17" s="348" t="s">
        <v>100</v>
      </c>
      <c r="C17" s="348" t="s">
        <v>1012</v>
      </c>
      <c r="D17" s="335" t="s">
        <v>1373</v>
      </c>
      <c r="E17" s="348" t="s">
        <v>314</v>
      </c>
      <c r="F17" s="348">
        <v>1</v>
      </c>
      <c r="G17" s="348">
        <v>0</v>
      </c>
      <c r="H17" s="337" t="s">
        <v>85</v>
      </c>
      <c r="I17" s="230">
        <v>1.06</v>
      </c>
      <c r="J17" s="230"/>
      <c r="K17" s="58"/>
      <c r="L17" s="59"/>
      <c r="M17" s="60">
        <f t="shared" si="0"/>
        <v>0</v>
      </c>
      <c r="N17" s="60"/>
      <c r="O17" s="1363"/>
      <c r="P17" s="35"/>
      <c r="Q17" s="35"/>
    </row>
    <row r="18" spans="1:17" s="132" customFormat="1" ht="15" customHeight="1">
      <c r="A18" s="56">
        <v>6</v>
      </c>
      <c r="B18" s="56" t="s">
        <v>1013</v>
      </c>
      <c r="C18" s="56" t="s">
        <v>1014</v>
      </c>
      <c r="D18" s="73" t="s">
        <v>101</v>
      </c>
      <c r="E18" s="56" t="s">
        <v>314</v>
      </c>
      <c r="F18" s="56">
        <v>1</v>
      </c>
      <c r="G18" s="56">
        <v>0</v>
      </c>
      <c r="H18" s="57" t="s">
        <v>85</v>
      </c>
      <c r="I18" s="230">
        <v>0.08</v>
      </c>
      <c r="J18" s="230"/>
      <c r="K18" s="58"/>
      <c r="L18" s="59"/>
      <c r="M18" s="60">
        <f t="shared" si="0"/>
        <v>0</v>
      </c>
      <c r="N18" s="60"/>
      <c r="O18" s="1363"/>
      <c r="P18" s="35"/>
      <c r="Q18" s="35"/>
    </row>
    <row r="19" spans="1:17" s="153" customFormat="1" ht="15" customHeight="1">
      <c r="A19" s="56"/>
      <c r="B19" s="348" t="s">
        <v>1015</v>
      </c>
      <c r="C19" s="348" t="s">
        <v>1016</v>
      </c>
      <c r="D19" s="335" t="s">
        <v>1374</v>
      </c>
      <c r="E19" s="348" t="s">
        <v>314</v>
      </c>
      <c r="F19" s="348">
        <v>1</v>
      </c>
      <c r="G19" s="348">
        <v>1</v>
      </c>
      <c r="H19" s="337" t="s">
        <v>85</v>
      </c>
      <c r="I19" s="230"/>
      <c r="J19" s="230"/>
      <c r="K19" s="58"/>
      <c r="L19" s="59"/>
      <c r="M19" s="60">
        <f t="shared" si="0"/>
        <v>0</v>
      </c>
      <c r="N19" s="60"/>
      <c r="O19" s="1363"/>
      <c r="P19" s="35"/>
      <c r="Q19" s="35"/>
    </row>
    <row r="20" spans="1:17" s="153" customFormat="1" ht="15" customHeight="1">
      <c r="A20" s="56"/>
      <c r="B20" s="348" t="s">
        <v>1015</v>
      </c>
      <c r="C20" s="348" t="s">
        <v>1016</v>
      </c>
      <c r="D20" s="335" t="s">
        <v>1374</v>
      </c>
      <c r="E20" s="348" t="s">
        <v>314</v>
      </c>
      <c r="F20" s="348">
        <v>1</v>
      </c>
      <c r="G20" s="348">
        <v>5000</v>
      </c>
      <c r="H20" s="337" t="s">
        <v>85</v>
      </c>
      <c r="I20" s="230">
        <v>1.59</v>
      </c>
      <c r="J20" s="230"/>
      <c r="K20" s="58"/>
      <c r="L20" s="59"/>
      <c r="M20" s="60">
        <f t="shared" si="0"/>
        <v>0</v>
      </c>
      <c r="N20" s="60"/>
      <c r="O20" s="1363"/>
      <c r="P20" s="35"/>
      <c r="Q20" s="35"/>
    </row>
    <row r="21" spans="1:17" s="153" customFormat="1" ht="15" customHeight="1">
      <c r="A21" s="56"/>
      <c r="B21" s="348" t="s">
        <v>1015</v>
      </c>
      <c r="C21" s="348" t="s">
        <v>1016</v>
      </c>
      <c r="D21" s="335" t="s">
        <v>1374</v>
      </c>
      <c r="E21" s="348" t="s">
        <v>314</v>
      </c>
      <c r="F21" s="348">
        <v>1</v>
      </c>
      <c r="G21" s="348">
        <v>10000</v>
      </c>
      <c r="H21" s="337" t="s">
        <v>85</v>
      </c>
      <c r="I21" s="230">
        <v>1.29</v>
      </c>
      <c r="J21" s="230"/>
      <c r="K21" s="58"/>
      <c r="L21" s="59"/>
      <c r="M21" s="60">
        <f t="shared" si="0"/>
        <v>0</v>
      </c>
      <c r="N21" s="60"/>
      <c r="O21" s="1363"/>
      <c r="P21" s="35"/>
      <c r="Q21" s="35"/>
    </row>
    <row r="22" spans="1:17" s="153" customFormat="1" ht="15" customHeight="1">
      <c r="A22" s="56"/>
      <c r="B22" s="348" t="s">
        <v>1015</v>
      </c>
      <c r="C22" s="348" t="s">
        <v>1016</v>
      </c>
      <c r="D22" s="335" t="s">
        <v>1374</v>
      </c>
      <c r="E22" s="348" t="s">
        <v>314</v>
      </c>
      <c r="F22" s="348">
        <v>1</v>
      </c>
      <c r="G22" s="348">
        <v>50000</v>
      </c>
      <c r="H22" s="337" t="s">
        <v>85</v>
      </c>
      <c r="I22" s="230">
        <v>0.99</v>
      </c>
      <c r="J22" s="230"/>
      <c r="K22" s="58"/>
      <c r="L22" s="59"/>
      <c r="M22" s="60">
        <f t="shared" si="0"/>
        <v>0</v>
      </c>
      <c r="N22" s="60"/>
      <c r="O22" s="1363"/>
      <c r="P22" s="35"/>
      <c r="Q22" s="35"/>
    </row>
    <row r="23" spans="1:17" s="153" customFormat="1" ht="15" customHeight="1">
      <c r="A23" s="56"/>
      <c r="B23" s="348" t="s">
        <v>102</v>
      </c>
      <c r="C23" s="348" t="s">
        <v>1017</v>
      </c>
      <c r="D23" s="335" t="s">
        <v>103</v>
      </c>
      <c r="E23" s="348" t="s">
        <v>314</v>
      </c>
      <c r="F23" s="348">
        <v>1</v>
      </c>
      <c r="G23" s="348">
        <v>1</v>
      </c>
      <c r="H23" s="337" t="s">
        <v>85</v>
      </c>
      <c r="I23" s="230"/>
      <c r="J23" s="230"/>
      <c r="K23" s="58"/>
      <c r="L23" s="59"/>
      <c r="M23" s="60">
        <f t="shared" si="0"/>
        <v>0</v>
      </c>
      <c r="N23" s="60"/>
      <c r="O23" s="1363"/>
      <c r="P23" s="35"/>
      <c r="Q23" s="35"/>
    </row>
    <row r="24" spans="1:17" s="153" customFormat="1" ht="15" customHeight="1">
      <c r="A24" s="56"/>
      <c r="B24" s="348" t="s">
        <v>104</v>
      </c>
      <c r="C24" s="348" t="s">
        <v>1018</v>
      </c>
      <c r="D24" s="335" t="s">
        <v>1375</v>
      </c>
      <c r="E24" s="348" t="s">
        <v>314</v>
      </c>
      <c r="F24" s="348">
        <v>1</v>
      </c>
      <c r="G24" s="348">
        <v>0</v>
      </c>
      <c r="H24" s="337" t="s">
        <v>85</v>
      </c>
      <c r="I24" s="230">
        <v>0.66</v>
      </c>
      <c r="J24" s="230"/>
      <c r="K24" s="58"/>
      <c r="L24" s="59"/>
      <c r="M24" s="60">
        <f t="shared" si="0"/>
        <v>0</v>
      </c>
      <c r="N24" s="60"/>
      <c r="O24" s="1363"/>
      <c r="P24" s="35"/>
      <c r="Q24" s="35"/>
    </row>
    <row r="25" spans="1:17" s="153" customFormat="1" ht="15" customHeight="1">
      <c r="A25" s="56"/>
      <c r="B25" s="348" t="s">
        <v>1019</v>
      </c>
      <c r="C25" s="348" t="s">
        <v>1018</v>
      </c>
      <c r="D25" s="335" t="s">
        <v>1375</v>
      </c>
      <c r="E25" s="348" t="s">
        <v>314</v>
      </c>
      <c r="F25" s="348">
        <v>1</v>
      </c>
      <c r="G25" s="348">
        <v>10000</v>
      </c>
      <c r="H25" s="337" t="s">
        <v>85</v>
      </c>
      <c r="I25" s="230"/>
      <c r="J25" s="230"/>
      <c r="K25" s="58"/>
      <c r="L25" s="59"/>
      <c r="M25" s="60">
        <f t="shared" si="0"/>
        <v>0</v>
      </c>
      <c r="N25" s="60"/>
      <c r="O25" s="1363"/>
      <c r="P25" s="35"/>
      <c r="Q25" s="35"/>
    </row>
    <row r="26" spans="1:17" s="153" customFormat="1" ht="15" customHeight="1">
      <c r="A26" s="56"/>
      <c r="B26" s="348" t="s">
        <v>1019</v>
      </c>
      <c r="C26" s="348" t="s">
        <v>1018</v>
      </c>
      <c r="D26" s="335" t="s">
        <v>1375</v>
      </c>
      <c r="E26" s="348" t="s">
        <v>314</v>
      </c>
      <c r="F26" s="348">
        <v>1</v>
      </c>
      <c r="G26" s="348">
        <v>20000</v>
      </c>
      <c r="H26" s="337" t="s">
        <v>85</v>
      </c>
      <c r="I26" s="230"/>
      <c r="J26" s="230"/>
      <c r="K26" s="58"/>
      <c r="L26" s="59"/>
      <c r="M26" s="60">
        <f t="shared" si="0"/>
        <v>0</v>
      </c>
      <c r="N26" s="60"/>
      <c r="O26" s="1363"/>
      <c r="P26" s="35"/>
      <c r="Q26" s="35"/>
    </row>
    <row r="27" spans="1:17" s="153" customFormat="1" ht="15" customHeight="1">
      <c r="A27" s="56"/>
      <c r="B27" s="348" t="s">
        <v>1019</v>
      </c>
      <c r="C27" s="348" t="s">
        <v>1018</v>
      </c>
      <c r="D27" s="335" t="s">
        <v>1375</v>
      </c>
      <c r="E27" s="348" t="s">
        <v>314</v>
      </c>
      <c r="F27" s="348">
        <v>1</v>
      </c>
      <c r="G27" s="348">
        <v>30000</v>
      </c>
      <c r="H27" s="337" t="s">
        <v>85</v>
      </c>
      <c r="I27" s="230"/>
      <c r="J27" s="230"/>
      <c r="K27" s="58"/>
      <c r="L27" s="59"/>
      <c r="M27" s="60">
        <f t="shared" si="0"/>
        <v>0</v>
      </c>
      <c r="N27" s="60"/>
      <c r="O27" s="1363"/>
      <c r="P27" s="35"/>
      <c r="Q27" s="35"/>
    </row>
    <row r="28" spans="1:17" s="153" customFormat="1" ht="15" customHeight="1">
      <c r="A28" s="56"/>
      <c r="B28" s="348" t="s">
        <v>1019</v>
      </c>
      <c r="C28" s="348" t="s">
        <v>1018</v>
      </c>
      <c r="D28" s="335" t="s">
        <v>1375</v>
      </c>
      <c r="E28" s="348" t="s">
        <v>314</v>
      </c>
      <c r="F28" s="348">
        <v>1</v>
      </c>
      <c r="G28" s="348">
        <v>50000</v>
      </c>
      <c r="H28" s="337" t="s">
        <v>85</v>
      </c>
      <c r="I28" s="230"/>
      <c r="J28" s="230"/>
      <c r="K28" s="58"/>
      <c r="L28" s="59"/>
      <c r="M28" s="60">
        <f t="shared" si="0"/>
        <v>0</v>
      </c>
      <c r="N28" s="60"/>
      <c r="O28" s="1363"/>
      <c r="P28" s="35"/>
      <c r="Q28" s="35"/>
    </row>
    <row r="29" spans="1:17" s="153" customFormat="1" ht="15" customHeight="1">
      <c r="A29" s="56"/>
      <c r="B29" s="348" t="s">
        <v>1019</v>
      </c>
      <c r="C29" s="348" t="s">
        <v>1018</v>
      </c>
      <c r="D29" s="335" t="s">
        <v>1375</v>
      </c>
      <c r="E29" s="348" t="s">
        <v>314</v>
      </c>
      <c r="F29" s="348">
        <v>1</v>
      </c>
      <c r="G29" s="348">
        <v>100000</v>
      </c>
      <c r="H29" s="337" t="s">
        <v>85</v>
      </c>
      <c r="I29" s="230"/>
      <c r="J29" s="230"/>
      <c r="K29" s="58"/>
      <c r="L29" s="59"/>
      <c r="M29" s="60">
        <f t="shared" si="0"/>
        <v>0</v>
      </c>
      <c r="N29" s="60"/>
      <c r="O29" s="1363"/>
      <c r="P29" s="35"/>
      <c r="Q29" s="35"/>
    </row>
    <row r="30" spans="1:17" s="153" customFormat="1" ht="15" customHeight="1">
      <c r="A30" s="56"/>
      <c r="B30" s="348" t="s">
        <v>1019</v>
      </c>
      <c r="C30" s="348" t="s">
        <v>1018</v>
      </c>
      <c r="D30" s="335" t="s">
        <v>1375</v>
      </c>
      <c r="E30" s="348" t="s">
        <v>314</v>
      </c>
      <c r="F30" s="348">
        <v>1</v>
      </c>
      <c r="G30" s="348">
        <v>200000</v>
      </c>
      <c r="H30" s="337" t="s">
        <v>85</v>
      </c>
      <c r="I30" s="230"/>
      <c r="J30" s="230"/>
      <c r="K30" s="58"/>
      <c r="L30" s="59"/>
      <c r="M30" s="60">
        <f t="shared" si="0"/>
        <v>0</v>
      </c>
      <c r="N30" s="60"/>
      <c r="O30" s="1363"/>
      <c r="P30" s="35"/>
      <c r="Q30" s="35"/>
    </row>
    <row r="31" spans="1:17" s="153" customFormat="1" ht="15" customHeight="1">
      <c r="A31" s="56"/>
      <c r="B31" s="348" t="s">
        <v>1019</v>
      </c>
      <c r="C31" s="348" t="s">
        <v>1018</v>
      </c>
      <c r="D31" s="335" t="s">
        <v>1375</v>
      </c>
      <c r="E31" s="348" t="s">
        <v>314</v>
      </c>
      <c r="F31" s="348">
        <v>1</v>
      </c>
      <c r="G31" s="348">
        <v>300000</v>
      </c>
      <c r="H31" s="337" t="s">
        <v>85</v>
      </c>
      <c r="I31" s="230"/>
      <c r="J31" s="230"/>
      <c r="K31" s="58"/>
      <c r="L31" s="59"/>
      <c r="M31" s="60">
        <f t="shared" si="0"/>
        <v>0</v>
      </c>
      <c r="N31" s="60"/>
      <c r="O31" s="1363"/>
      <c r="P31" s="35"/>
      <c r="Q31" s="35"/>
    </row>
    <row r="32" spans="1:17" s="153" customFormat="1" ht="15" customHeight="1">
      <c r="A32" s="56"/>
      <c r="B32" s="348" t="s">
        <v>1019</v>
      </c>
      <c r="C32" s="348" t="s">
        <v>1018</v>
      </c>
      <c r="D32" s="335" t="s">
        <v>1375</v>
      </c>
      <c r="E32" s="348" t="s">
        <v>314</v>
      </c>
      <c r="F32" s="348">
        <v>1</v>
      </c>
      <c r="G32" s="348">
        <v>500000</v>
      </c>
      <c r="H32" s="337" t="s">
        <v>85</v>
      </c>
      <c r="I32" s="230"/>
      <c r="J32" s="230"/>
      <c r="K32" s="58"/>
      <c r="L32" s="59"/>
      <c r="M32" s="60">
        <f t="shared" si="0"/>
        <v>0</v>
      </c>
      <c r="N32" s="60"/>
      <c r="O32" s="1363"/>
      <c r="P32" s="35"/>
      <c r="Q32" s="35"/>
    </row>
    <row r="33" spans="1:17" s="153" customFormat="1" ht="15" customHeight="1">
      <c r="A33" s="56"/>
      <c r="B33" s="348" t="s">
        <v>1020</v>
      </c>
      <c r="C33" s="348" t="s">
        <v>1021</v>
      </c>
      <c r="D33" s="335" t="s">
        <v>511</v>
      </c>
      <c r="E33" s="348" t="s">
        <v>314</v>
      </c>
      <c r="F33" s="348">
        <v>1</v>
      </c>
      <c r="G33" s="348">
        <v>0</v>
      </c>
      <c r="H33" s="337" t="s">
        <v>85</v>
      </c>
      <c r="I33" s="230">
        <v>0.6</v>
      </c>
      <c r="J33" s="230"/>
      <c r="K33" s="58"/>
      <c r="L33" s="59"/>
      <c r="M33" s="60">
        <f t="shared" si="0"/>
        <v>0</v>
      </c>
      <c r="N33" s="60"/>
      <c r="O33" s="1363"/>
      <c r="P33" s="35"/>
      <c r="Q33" s="35"/>
    </row>
    <row r="34" spans="1:17" s="153" customFormat="1" ht="15" customHeight="1">
      <c r="A34" s="56"/>
      <c r="B34" s="348" t="s">
        <v>1020</v>
      </c>
      <c r="C34" s="348" t="s">
        <v>1021</v>
      </c>
      <c r="D34" s="335" t="s">
        <v>511</v>
      </c>
      <c r="E34" s="348" t="s">
        <v>314</v>
      </c>
      <c r="F34" s="348">
        <v>1</v>
      </c>
      <c r="G34" s="348">
        <v>10000</v>
      </c>
      <c r="H34" s="337" t="s">
        <v>85</v>
      </c>
      <c r="I34" s="230">
        <v>0.6</v>
      </c>
      <c r="J34" s="230"/>
      <c r="K34" s="58"/>
      <c r="L34" s="59"/>
      <c r="M34" s="60">
        <f t="shared" si="0"/>
        <v>0</v>
      </c>
      <c r="N34" s="60"/>
      <c r="O34" s="1363"/>
      <c r="P34" s="35"/>
      <c r="Q34" s="35"/>
    </row>
    <row r="35" spans="1:17" s="153" customFormat="1" ht="15" customHeight="1">
      <c r="A35" s="56"/>
      <c r="B35" s="348" t="s">
        <v>1020</v>
      </c>
      <c r="C35" s="348" t="s">
        <v>1021</v>
      </c>
      <c r="D35" s="335" t="s">
        <v>511</v>
      </c>
      <c r="E35" s="348" t="s">
        <v>314</v>
      </c>
      <c r="F35" s="348">
        <v>1</v>
      </c>
      <c r="G35" s="348">
        <v>20000</v>
      </c>
      <c r="H35" s="337" t="s">
        <v>85</v>
      </c>
      <c r="I35" s="230">
        <v>0.43</v>
      </c>
      <c r="J35" s="230"/>
      <c r="K35" s="58"/>
      <c r="L35" s="59"/>
      <c r="M35" s="60">
        <f t="shared" si="0"/>
        <v>0</v>
      </c>
      <c r="N35" s="60"/>
      <c r="O35" s="1363"/>
      <c r="P35" s="35"/>
      <c r="Q35" s="35"/>
    </row>
    <row r="36" spans="1:17" s="153" customFormat="1" ht="15" customHeight="1">
      <c r="A36" s="56"/>
      <c r="B36" s="348" t="s">
        <v>1020</v>
      </c>
      <c r="C36" s="348" t="s">
        <v>1021</v>
      </c>
      <c r="D36" s="335" t="s">
        <v>511</v>
      </c>
      <c r="E36" s="348" t="s">
        <v>314</v>
      </c>
      <c r="F36" s="348">
        <v>1</v>
      </c>
      <c r="G36" s="348">
        <v>50000</v>
      </c>
      <c r="H36" s="337" t="s">
        <v>85</v>
      </c>
      <c r="I36" s="230">
        <v>0.41</v>
      </c>
      <c r="J36" s="230"/>
      <c r="K36" s="58"/>
      <c r="L36" s="59"/>
      <c r="M36" s="60">
        <f t="shared" si="0"/>
        <v>0</v>
      </c>
      <c r="N36" s="60"/>
      <c r="O36" s="1363"/>
      <c r="P36" s="35"/>
      <c r="Q36" s="35"/>
    </row>
    <row r="37" spans="1:17" s="153" customFormat="1" ht="15" customHeight="1">
      <c r="A37" s="56"/>
      <c r="B37" s="348" t="s">
        <v>1020</v>
      </c>
      <c r="C37" s="348" t="s">
        <v>1021</v>
      </c>
      <c r="D37" s="335" t="s">
        <v>511</v>
      </c>
      <c r="E37" s="348" t="s">
        <v>314</v>
      </c>
      <c r="F37" s="348">
        <v>1</v>
      </c>
      <c r="G37" s="348">
        <v>100000</v>
      </c>
      <c r="H37" s="337" t="s">
        <v>85</v>
      </c>
      <c r="I37" s="230">
        <v>0.39</v>
      </c>
      <c r="J37" s="230"/>
      <c r="K37" s="58"/>
      <c r="L37" s="59"/>
      <c r="M37" s="60">
        <f t="shared" ref="M37:M68" si="1">K37*F37</f>
        <v>0</v>
      </c>
      <c r="N37" s="60"/>
      <c r="O37" s="1363"/>
      <c r="P37" s="35"/>
      <c r="Q37" s="35"/>
    </row>
    <row r="38" spans="1:17" s="153" customFormat="1" ht="15" customHeight="1">
      <c r="A38" s="56"/>
      <c r="B38" s="348" t="s">
        <v>1020</v>
      </c>
      <c r="C38" s="348" t="s">
        <v>1021</v>
      </c>
      <c r="D38" s="335" t="s">
        <v>511</v>
      </c>
      <c r="E38" s="348" t="s">
        <v>314</v>
      </c>
      <c r="F38" s="348">
        <v>1</v>
      </c>
      <c r="G38" s="348">
        <v>300000</v>
      </c>
      <c r="H38" s="337" t="s">
        <v>85</v>
      </c>
      <c r="I38" s="230">
        <v>0.38</v>
      </c>
      <c r="J38" s="230"/>
      <c r="K38" s="58"/>
      <c r="L38" s="59"/>
      <c r="M38" s="60">
        <f t="shared" si="1"/>
        <v>0</v>
      </c>
      <c r="N38" s="60"/>
      <c r="O38" s="1363"/>
      <c r="P38" s="35"/>
      <c r="Q38" s="35"/>
    </row>
    <row r="39" spans="1:17" s="153" customFormat="1" ht="15" customHeight="1">
      <c r="A39" s="56"/>
      <c r="B39" s="348" t="s">
        <v>1020</v>
      </c>
      <c r="C39" s="348" t="s">
        <v>1021</v>
      </c>
      <c r="D39" s="335" t="s">
        <v>511</v>
      </c>
      <c r="E39" s="348" t="s">
        <v>314</v>
      </c>
      <c r="F39" s="348">
        <v>1</v>
      </c>
      <c r="G39" s="348">
        <v>500000</v>
      </c>
      <c r="H39" s="337" t="s">
        <v>85</v>
      </c>
      <c r="I39" s="230">
        <v>0.36</v>
      </c>
      <c r="J39" s="230"/>
      <c r="K39" s="58"/>
      <c r="L39" s="59"/>
      <c r="M39" s="60">
        <f t="shared" si="1"/>
        <v>0</v>
      </c>
      <c r="N39" s="60"/>
      <c r="O39" s="1363"/>
      <c r="P39" s="35"/>
      <c r="Q39" s="35"/>
    </row>
    <row r="40" spans="1:17" s="153" customFormat="1" ht="15" customHeight="1">
      <c r="A40" s="56"/>
      <c r="B40" s="348" t="s">
        <v>1022</v>
      </c>
      <c r="C40" s="348" t="s">
        <v>1023</v>
      </c>
      <c r="D40" s="335" t="s">
        <v>511</v>
      </c>
      <c r="E40" s="348" t="s">
        <v>314</v>
      </c>
      <c r="F40" s="348">
        <v>1</v>
      </c>
      <c r="G40" s="348">
        <v>0</v>
      </c>
      <c r="H40" s="337" t="s">
        <v>85</v>
      </c>
      <c r="I40" s="230">
        <v>0.28000000000000003</v>
      </c>
      <c r="J40" s="230"/>
      <c r="K40" s="58"/>
      <c r="L40" s="59"/>
      <c r="M40" s="60">
        <f t="shared" si="1"/>
        <v>0</v>
      </c>
      <c r="N40" s="60"/>
      <c r="O40" s="1363"/>
      <c r="P40" s="35"/>
      <c r="Q40" s="35"/>
    </row>
    <row r="41" spans="1:17" s="153" customFormat="1" ht="15" customHeight="1">
      <c r="A41" s="56"/>
      <c r="B41" s="348" t="s">
        <v>1022</v>
      </c>
      <c r="C41" s="348" t="s">
        <v>1023</v>
      </c>
      <c r="D41" s="335" t="s">
        <v>511</v>
      </c>
      <c r="E41" s="348" t="s">
        <v>314</v>
      </c>
      <c r="F41" s="348">
        <v>1</v>
      </c>
      <c r="G41" s="348">
        <v>10000</v>
      </c>
      <c r="H41" s="337" t="s">
        <v>85</v>
      </c>
      <c r="I41" s="230">
        <v>0.28000000000000003</v>
      </c>
      <c r="J41" s="230"/>
      <c r="K41" s="58"/>
      <c r="L41" s="59"/>
      <c r="M41" s="60">
        <f t="shared" si="1"/>
        <v>0</v>
      </c>
      <c r="N41" s="60"/>
      <c r="O41" s="1363"/>
      <c r="P41" s="35"/>
      <c r="Q41" s="35"/>
    </row>
    <row r="42" spans="1:17" s="153" customFormat="1" ht="15" customHeight="1">
      <c r="A42" s="56"/>
      <c r="B42" s="348" t="s">
        <v>1022</v>
      </c>
      <c r="C42" s="348" t="s">
        <v>1023</v>
      </c>
      <c r="D42" s="335" t="s">
        <v>511</v>
      </c>
      <c r="E42" s="348" t="s">
        <v>314</v>
      </c>
      <c r="F42" s="348">
        <v>1</v>
      </c>
      <c r="G42" s="348">
        <v>20000</v>
      </c>
      <c r="H42" s="337" t="s">
        <v>85</v>
      </c>
      <c r="I42" s="230">
        <v>0.24</v>
      </c>
      <c r="J42" s="230"/>
      <c r="K42" s="58"/>
      <c r="L42" s="59"/>
      <c r="M42" s="60">
        <f t="shared" si="1"/>
        <v>0</v>
      </c>
      <c r="N42" s="60"/>
      <c r="O42" s="1363"/>
      <c r="P42" s="35"/>
      <c r="Q42" s="35"/>
    </row>
    <row r="43" spans="1:17" s="153" customFormat="1" ht="15" customHeight="1">
      <c r="A43" s="56"/>
      <c r="B43" s="348" t="s">
        <v>1022</v>
      </c>
      <c r="C43" s="348" t="s">
        <v>1023</v>
      </c>
      <c r="D43" s="335" t="s">
        <v>511</v>
      </c>
      <c r="E43" s="348" t="s">
        <v>314</v>
      </c>
      <c r="F43" s="348">
        <v>1</v>
      </c>
      <c r="G43" s="348">
        <v>50000</v>
      </c>
      <c r="H43" s="337" t="s">
        <v>85</v>
      </c>
      <c r="I43" s="230">
        <v>0.23</v>
      </c>
      <c r="J43" s="230"/>
      <c r="K43" s="58"/>
      <c r="L43" s="59"/>
      <c r="M43" s="60">
        <f t="shared" si="1"/>
        <v>0</v>
      </c>
      <c r="N43" s="60"/>
      <c r="O43" s="1363"/>
      <c r="P43" s="35"/>
      <c r="Q43" s="35"/>
    </row>
    <row r="44" spans="1:17" s="153" customFormat="1" ht="15" customHeight="1">
      <c r="A44" s="56"/>
      <c r="B44" s="348" t="s">
        <v>1022</v>
      </c>
      <c r="C44" s="348" t="s">
        <v>1023</v>
      </c>
      <c r="D44" s="335" t="s">
        <v>511</v>
      </c>
      <c r="E44" s="348" t="s">
        <v>314</v>
      </c>
      <c r="F44" s="348">
        <v>1</v>
      </c>
      <c r="G44" s="348">
        <v>100000</v>
      </c>
      <c r="H44" s="337" t="s">
        <v>85</v>
      </c>
      <c r="I44" s="230">
        <v>0.2</v>
      </c>
      <c r="J44" s="230"/>
      <c r="K44" s="58"/>
      <c r="L44" s="59"/>
      <c r="M44" s="60">
        <f t="shared" si="1"/>
        <v>0</v>
      </c>
      <c r="N44" s="60"/>
      <c r="O44" s="1363"/>
      <c r="P44" s="35"/>
      <c r="Q44" s="35"/>
    </row>
    <row r="45" spans="1:17" s="153" customFormat="1" ht="15" customHeight="1">
      <c r="A45" s="56"/>
      <c r="B45" s="348" t="s">
        <v>105</v>
      </c>
      <c r="C45" s="348" t="s">
        <v>1023</v>
      </c>
      <c r="D45" s="335" t="s">
        <v>511</v>
      </c>
      <c r="E45" s="348" t="s">
        <v>314</v>
      </c>
      <c r="F45" s="348">
        <v>1</v>
      </c>
      <c r="G45" s="348">
        <v>300000</v>
      </c>
      <c r="H45" s="337" t="s">
        <v>85</v>
      </c>
      <c r="I45" s="230">
        <v>0.18</v>
      </c>
      <c r="J45" s="230"/>
      <c r="K45" s="58"/>
      <c r="L45" s="59"/>
      <c r="M45" s="60">
        <f t="shared" si="1"/>
        <v>0</v>
      </c>
      <c r="N45" s="60"/>
      <c r="O45" s="1363"/>
      <c r="P45" s="35"/>
      <c r="Q45" s="35"/>
    </row>
    <row r="46" spans="1:17" s="153" customFormat="1" ht="15" customHeight="1">
      <c r="A46" s="56"/>
      <c r="B46" s="348" t="s">
        <v>1024</v>
      </c>
      <c r="C46" s="348" t="s">
        <v>1025</v>
      </c>
      <c r="D46" s="335" t="s">
        <v>1376</v>
      </c>
      <c r="E46" s="348" t="s">
        <v>314</v>
      </c>
      <c r="F46" s="348">
        <v>1</v>
      </c>
      <c r="G46" s="348">
        <v>0</v>
      </c>
      <c r="H46" s="337" t="s">
        <v>85</v>
      </c>
      <c r="I46" s="230">
        <v>0.21</v>
      </c>
      <c r="J46" s="230"/>
      <c r="K46" s="58"/>
      <c r="L46" s="59"/>
      <c r="M46" s="60">
        <f t="shared" si="1"/>
        <v>0</v>
      </c>
      <c r="N46" s="60"/>
      <c r="O46" s="1363"/>
      <c r="P46" s="35"/>
      <c r="Q46" s="35"/>
    </row>
    <row r="47" spans="1:17" s="153" customFormat="1" ht="15" customHeight="1">
      <c r="A47" s="56"/>
      <c r="B47" s="348" t="s">
        <v>1026</v>
      </c>
      <c r="C47" s="348" t="s">
        <v>1027</v>
      </c>
      <c r="D47" s="335" t="s">
        <v>1377</v>
      </c>
      <c r="E47" s="348" t="s">
        <v>314</v>
      </c>
      <c r="F47" s="348">
        <v>1</v>
      </c>
      <c r="G47" s="348">
        <v>0</v>
      </c>
      <c r="H47" s="337" t="s">
        <v>85</v>
      </c>
      <c r="I47" s="230">
        <v>0.21</v>
      </c>
      <c r="J47" s="230"/>
      <c r="K47" s="58"/>
      <c r="L47" s="59"/>
      <c r="M47" s="60">
        <f t="shared" si="1"/>
        <v>0</v>
      </c>
      <c r="N47" s="60"/>
      <c r="O47" s="1363"/>
      <c r="P47" s="35"/>
      <c r="Q47" s="35"/>
    </row>
    <row r="48" spans="1:17" s="153" customFormat="1" ht="15" customHeight="1">
      <c r="A48" s="56"/>
      <c r="B48" s="348" t="s">
        <v>106</v>
      </c>
      <c r="C48" s="348" t="s">
        <v>1033</v>
      </c>
      <c r="D48" s="335" t="s">
        <v>107</v>
      </c>
      <c r="E48" s="348" t="s">
        <v>314</v>
      </c>
      <c r="F48" s="348">
        <v>1</v>
      </c>
      <c r="G48" s="348">
        <v>0</v>
      </c>
      <c r="H48" s="337" t="s">
        <v>85</v>
      </c>
      <c r="I48" s="230">
        <v>0.13</v>
      </c>
      <c r="J48" s="230"/>
      <c r="K48" s="58"/>
      <c r="L48" s="59"/>
      <c r="M48" s="60">
        <f t="shared" si="1"/>
        <v>0</v>
      </c>
      <c r="N48" s="60"/>
      <c r="O48" s="1363"/>
      <c r="P48" s="35"/>
      <c r="Q48" s="35"/>
    </row>
    <row r="49" spans="1:17" s="153" customFormat="1" ht="15" customHeight="1">
      <c r="A49" s="56"/>
      <c r="B49" s="348" t="s">
        <v>1034</v>
      </c>
      <c r="C49" s="348" t="s">
        <v>1033</v>
      </c>
      <c r="D49" s="335" t="s">
        <v>107</v>
      </c>
      <c r="E49" s="348" t="s">
        <v>314</v>
      </c>
      <c r="F49" s="348">
        <v>1</v>
      </c>
      <c r="G49" s="348">
        <v>100000</v>
      </c>
      <c r="H49" s="337" t="s">
        <v>85</v>
      </c>
      <c r="I49" s="230">
        <v>0.13</v>
      </c>
      <c r="J49" s="230"/>
      <c r="K49" s="58"/>
      <c r="L49" s="59"/>
      <c r="M49" s="60">
        <f t="shared" si="1"/>
        <v>0</v>
      </c>
      <c r="N49" s="60"/>
      <c r="O49" s="1363"/>
      <c r="P49" s="35"/>
      <c r="Q49" s="35"/>
    </row>
    <row r="50" spans="1:17" s="153" customFormat="1" ht="15" customHeight="1">
      <c r="A50" s="56"/>
      <c r="B50" s="348" t="s">
        <v>1034</v>
      </c>
      <c r="C50" s="348" t="s">
        <v>1033</v>
      </c>
      <c r="D50" s="335" t="s">
        <v>107</v>
      </c>
      <c r="E50" s="348" t="s">
        <v>314</v>
      </c>
      <c r="F50" s="348">
        <v>1</v>
      </c>
      <c r="G50" s="348">
        <v>300000</v>
      </c>
      <c r="H50" s="337" t="s">
        <v>85</v>
      </c>
      <c r="I50" s="230">
        <v>0.13</v>
      </c>
      <c r="J50" s="230"/>
      <c r="K50" s="58"/>
      <c r="L50" s="59"/>
      <c r="M50" s="60">
        <f t="shared" si="1"/>
        <v>0</v>
      </c>
      <c r="N50" s="60"/>
      <c r="O50" s="1363"/>
      <c r="P50" s="35"/>
      <c r="Q50" s="35"/>
    </row>
    <row r="51" spans="1:17" s="153" customFormat="1" ht="15" customHeight="1">
      <c r="A51" s="56"/>
      <c r="B51" s="348" t="s">
        <v>1034</v>
      </c>
      <c r="C51" s="348" t="s">
        <v>1033</v>
      </c>
      <c r="D51" s="335" t="s">
        <v>107</v>
      </c>
      <c r="E51" s="348" t="s">
        <v>314</v>
      </c>
      <c r="F51" s="348">
        <v>1</v>
      </c>
      <c r="G51" s="348">
        <v>500000</v>
      </c>
      <c r="H51" s="337" t="s">
        <v>85</v>
      </c>
      <c r="I51" s="230">
        <v>0.12</v>
      </c>
      <c r="J51" s="230"/>
      <c r="K51" s="58"/>
      <c r="L51" s="59"/>
      <c r="M51" s="60">
        <f t="shared" si="1"/>
        <v>0</v>
      </c>
      <c r="N51" s="60"/>
      <c r="O51" s="1363"/>
      <c r="P51" s="35"/>
      <c r="Q51" s="35"/>
    </row>
    <row r="52" spans="1:17" s="153" customFormat="1" ht="15" customHeight="1">
      <c r="A52" s="56"/>
      <c r="B52" s="348" t="s">
        <v>1034</v>
      </c>
      <c r="C52" s="348" t="s">
        <v>1033</v>
      </c>
      <c r="D52" s="335" t="s">
        <v>107</v>
      </c>
      <c r="E52" s="348" t="s">
        <v>314</v>
      </c>
      <c r="F52" s="348">
        <v>1</v>
      </c>
      <c r="G52" s="348">
        <v>1000000</v>
      </c>
      <c r="H52" s="337" t="s">
        <v>85</v>
      </c>
      <c r="I52" s="230">
        <v>0.12</v>
      </c>
      <c r="J52" s="230"/>
      <c r="K52" s="58"/>
      <c r="L52" s="59"/>
      <c r="M52" s="60">
        <f t="shared" si="1"/>
        <v>0</v>
      </c>
      <c r="N52" s="60"/>
      <c r="O52" s="1363"/>
      <c r="P52" s="35"/>
      <c r="Q52" s="35"/>
    </row>
    <row r="53" spans="1:17" s="153" customFormat="1" ht="15" customHeight="1">
      <c r="A53" s="56"/>
      <c r="B53" s="348" t="s">
        <v>1035</v>
      </c>
      <c r="C53" s="348" t="s">
        <v>1052</v>
      </c>
      <c r="D53" s="335" t="s">
        <v>107</v>
      </c>
      <c r="E53" s="348" t="s">
        <v>314</v>
      </c>
      <c r="F53" s="348">
        <v>1</v>
      </c>
      <c r="G53" s="348">
        <v>0</v>
      </c>
      <c r="H53" s="337" t="s">
        <v>85</v>
      </c>
      <c r="I53" s="230">
        <v>0.25</v>
      </c>
      <c r="J53" s="230"/>
      <c r="K53" s="58"/>
      <c r="L53" s="59"/>
      <c r="M53" s="60">
        <f t="shared" si="1"/>
        <v>0</v>
      </c>
      <c r="N53" s="60"/>
      <c r="O53" s="1363"/>
      <c r="P53" s="35"/>
      <c r="Q53" s="35"/>
    </row>
    <row r="54" spans="1:17" s="153" customFormat="1" ht="15" customHeight="1">
      <c r="A54" s="56"/>
      <c r="B54" s="348" t="s">
        <v>108</v>
      </c>
      <c r="C54" s="348" t="s">
        <v>1036</v>
      </c>
      <c r="D54" s="335" t="s">
        <v>107</v>
      </c>
      <c r="E54" s="348" t="s">
        <v>314</v>
      </c>
      <c r="F54" s="348">
        <v>0.25</v>
      </c>
      <c r="G54" s="348">
        <v>0</v>
      </c>
      <c r="H54" s="337" t="s">
        <v>85</v>
      </c>
      <c r="I54" s="230">
        <v>0.03</v>
      </c>
      <c r="J54" s="230"/>
      <c r="K54" s="58"/>
      <c r="L54" s="59"/>
      <c r="M54" s="60">
        <f t="shared" si="1"/>
        <v>0</v>
      </c>
      <c r="N54" s="60"/>
      <c r="O54" s="1363"/>
      <c r="P54" s="35"/>
      <c r="Q54" s="35"/>
    </row>
    <row r="55" spans="1:17" s="153" customFormat="1" ht="15" customHeight="1">
      <c r="A55" s="56"/>
      <c r="B55" s="348" t="s">
        <v>1053</v>
      </c>
      <c r="C55" s="348" t="s">
        <v>1054</v>
      </c>
      <c r="D55" s="335" t="s">
        <v>1378</v>
      </c>
      <c r="E55" s="348" t="s">
        <v>314</v>
      </c>
      <c r="F55" s="348">
        <v>1</v>
      </c>
      <c r="G55" s="348">
        <v>0</v>
      </c>
      <c r="H55" s="337" t="s">
        <v>85</v>
      </c>
      <c r="I55" s="230">
        <v>0.9</v>
      </c>
      <c r="J55" s="230"/>
      <c r="K55" s="58"/>
      <c r="L55" s="59"/>
      <c r="M55" s="60">
        <f t="shared" si="1"/>
        <v>0</v>
      </c>
      <c r="N55" s="60"/>
      <c r="O55" s="1363"/>
      <c r="P55" s="35"/>
      <c r="Q55" s="35"/>
    </row>
    <row r="56" spans="1:17" s="153" customFormat="1" ht="15" customHeight="1">
      <c r="A56" s="56"/>
      <c r="B56" s="348" t="s">
        <v>1055</v>
      </c>
      <c r="C56" s="348" t="s">
        <v>1056</v>
      </c>
      <c r="D56" s="335" t="s">
        <v>109</v>
      </c>
      <c r="E56" s="348" t="s">
        <v>314</v>
      </c>
      <c r="F56" s="348">
        <v>1</v>
      </c>
      <c r="G56" s="348">
        <v>0</v>
      </c>
      <c r="H56" s="337" t="s">
        <v>85</v>
      </c>
      <c r="I56" s="230">
        <v>0.94</v>
      </c>
      <c r="J56" s="230"/>
      <c r="K56" s="58"/>
      <c r="L56" s="59"/>
      <c r="M56" s="60">
        <f t="shared" si="1"/>
        <v>0</v>
      </c>
      <c r="N56" s="60"/>
      <c r="O56" s="1363"/>
      <c r="P56" s="35"/>
      <c r="Q56" s="35"/>
    </row>
    <row r="57" spans="1:17" s="153" customFormat="1" ht="15" customHeight="1">
      <c r="A57" s="56"/>
      <c r="B57" s="348" t="s">
        <v>1057</v>
      </c>
      <c r="C57" s="348" t="s">
        <v>1058</v>
      </c>
      <c r="D57" s="335" t="s">
        <v>109</v>
      </c>
      <c r="E57" s="348" t="s">
        <v>314</v>
      </c>
      <c r="F57" s="348">
        <v>1</v>
      </c>
      <c r="G57" s="348">
        <v>0</v>
      </c>
      <c r="H57" s="337" t="s">
        <v>85</v>
      </c>
      <c r="I57" s="230">
        <v>0.99</v>
      </c>
      <c r="J57" s="230"/>
      <c r="K57" s="58"/>
      <c r="L57" s="59"/>
      <c r="M57" s="60">
        <f t="shared" si="1"/>
        <v>0</v>
      </c>
      <c r="N57" s="60"/>
      <c r="O57" s="1363"/>
      <c r="P57" s="35"/>
      <c r="Q57" s="35"/>
    </row>
    <row r="58" spans="1:17" s="153" customFormat="1" ht="15" customHeight="1">
      <c r="A58" s="56"/>
      <c r="B58" s="348" t="s">
        <v>1059</v>
      </c>
      <c r="C58" s="348" t="s">
        <v>1060</v>
      </c>
      <c r="D58" s="335" t="s">
        <v>1379</v>
      </c>
      <c r="E58" s="348" t="s">
        <v>314</v>
      </c>
      <c r="F58" s="348">
        <v>1</v>
      </c>
      <c r="G58" s="348">
        <v>0</v>
      </c>
      <c r="H58" s="337" t="s">
        <v>85</v>
      </c>
      <c r="I58" s="230">
        <v>1.06</v>
      </c>
      <c r="J58" s="230"/>
      <c r="K58" s="58"/>
      <c r="L58" s="59"/>
      <c r="M58" s="60">
        <f t="shared" si="1"/>
        <v>0</v>
      </c>
      <c r="N58" s="60"/>
      <c r="O58" s="1363"/>
      <c r="P58" s="35"/>
      <c r="Q58" s="35"/>
    </row>
    <row r="59" spans="1:17" s="153" customFormat="1" ht="15" customHeight="1">
      <c r="A59" s="56"/>
      <c r="B59" s="348" t="s">
        <v>1061</v>
      </c>
      <c r="C59" s="348" t="s">
        <v>1062</v>
      </c>
      <c r="D59" s="335" t="s">
        <v>110</v>
      </c>
      <c r="E59" s="348" t="s">
        <v>314</v>
      </c>
      <c r="F59" s="348">
        <v>1</v>
      </c>
      <c r="G59" s="348">
        <v>0</v>
      </c>
      <c r="H59" s="337" t="s">
        <v>85</v>
      </c>
      <c r="I59" s="230">
        <v>0.8</v>
      </c>
      <c r="J59" s="230"/>
      <c r="K59" s="58"/>
      <c r="L59" s="59"/>
      <c r="M59" s="60">
        <f t="shared" si="1"/>
        <v>0</v>
      </c>
      <c r="N59" s="60"/>
      <c r="O59" s="1363"/>
      <c r="P59" s="35"/>
      <c r="Q59" s="35"/>
    </row>
    <row r="60" spans="1:17" s="153" customFormat="1" ht="15" customHeight="1">
      <c r="A60" s="56"/>
      <c r="B60" s="348" t="s">
        <v>1061</v>
      </c>
      <c r="C60" s="348" t="s">
        <v>1062</v>
      </c>
      <c r="D60" s="335" t="s">
        <v>110</v>
      </c>
      <c r="E60" s="348" t="s">
        <v>314</v>
      </c>
      <c r="F60" s="348">
        <v>1</v>
      </c>
      <c r="G60" s="348">
        <v>10000</v>
      </c>
      <c r="H60" s="337" t="s">
        <v>85</v>
      </c>
      <c r="I60" s="230">
        <v>0.8</v>
      </c>
      <c r="J60" s="230"/>
      <c r="K60" s="58"/>
      <c r="L60" s="59"/>
      <c r="M60" s="60">
        <f t="shared" si="1"/>
        <v>0</v>
      </c>
      <c r="N60" s="60"/>
      <c r="O60" s="1363"/>
      <c r="P60" s="35"/>
      <c r="Q60" s="35"/>
    </row>
    <row r="61" spans="1:17" s="153" customFormat="1" ht="15" customHeight="1">
      <c r="A61" s="56"/>
      <c r="B61" s="348" t="s">
        <v>1061</v>
      </c>
      <c r="C61" s="348" t="s">
        <v>1062</v>
      </c>
      <c r="D61" s="335" t="s">
        <v>110</v>
      </c>
      <c r="E61" s="348" t="s">
        <v>314</v>
      </c>
      <c r="F61" s="348">
        <v>1</v>
      </c>
      <c r="G61" s="348">
        <v>20000</v>
      </c>
      <c r="H61" s="337" t="s">
        <v>85</v>
      </c>
      <c r="I61" s="230">
        <v>0.73</v>
      </c>
      <c r="J61" s="230"/>
      <c r="K61" s="58"/>
      <c r="L61" s="59"/>
      <c r="M61" s="60">
        <f t="shared" si="1"/>
        <v>0</v>
      </c>
      <c r="N61" s="60"/>
      <c r="O61" s="1363"/>
      <c r="P61" s="35"/>
      <c r="Q61" s="35"/>
    </row>
    <row r="62" spans="1:17" s="153" customFormat="1" ht="15" customHeight="1">
      <c r="A62" s="56"/>
      <c r="B62" s="348" t="s">
        <v>1061</v>
      </c>
      <c r="C62" s="348" t="s">
        <v>1062</v>
      </c>
      <c r="D62" s="335" t="s">
        <v>110</v>
      </c>
      <c r="E62" s="348" t="s">
        <v>314</v>
      </c>
      <c r="F62" s="348">
        <v>1</v>
      </c>
      <c r="G62" s="348">
        <v>30000</v>
      </c>
      <c r="H62" s="337" t="s">
        <v>85</v>
      </c>
      <c r="I62" s="230">
        <v>0.73</v>
      </c>
      <c r="J62" s="230"/>
      <c r="K62" s="58"/>
      <c r="L62" s="59"/>
      <c r="M62" s="60">
        <f t="shared" si="1"/>
        <v>0</v>
      </c>
      <c r="N62" s="60"/>
      <c r="O62" s="1363"/>
      <c r="P62" s="35"/>
      <c r="Q62" s="35"/>
    </row>
    <row r="63" spans="1:17" s="153" customFormat="1" ht="15" customHeight="1">
      <c r="A63" s="56"/>
      <c r="B63" s="348" t="s">
        <v>1063</v>
      </c>
      <c r="C63" s="348" t="s">
        <v>1064</v>
      </c>
      <c r="D63" s="335" t="s">
        <v>1380</v>
      </c>
      <c r="E63" s="348" t="s">
        <v>314</v>
      </c>
      <c r="F63" s="348">
        <v>1</v>
      </c>
      <c r="G63" s="348">
        <v>0</v>
      </c>
      <c r="H63" s="337" t="s">
        <v>85</v>
      </c>
      <c r="I63" s="230">
        <v>0.8</v>
      </c>
      <c r="J63" s="230"/>
      <c r="K63" s="58"/>
      <c r="L63" s="59"/>
      <c r="M63" s="60">
        <f t="shared" si="1"/>
        <v>0</v>
      </c>
      <c r="N63" s="60"/>
      <c r="O63" s="1363"/>
      <c r="P63" s="35"/>
      <c r="Q63" s="35"/>
    </row>
    <row r="64" spans="1:17" s="153" customFormat="1" ht="15" customHeight="1">
      <c r="A64" s="56"/>
      <c r="B64" s="348" t="s">
        <v>1063</v>
      </c>
      <c r="C64" s="348" t="s">
        <v>1064</v>
      </c>
      <c r="D64" s="335" t="s">
        <v>1380</v>
      </c>
      <c r="E64" s="348" t="s">
        <v>314</v>
      </c>
      <c r="F64" s="348">
        <v>1</v>
      </c>
      <c r="G64" s="348">
        <v>10000</v>
      </c>
      <c r="H64" s="337" t="s">
        <v>85</v>
      </c>
      <c r="I64" s="230">
        <v>0.8</v>
      </c>
      <c r="J64" s="230"/>
      <c r="K64" s="58"/>
      <c r="L64" s="59"/>
      <c r="M64" s="60">
        <f t="shared" si="1"/>
        <v>0</v>
      </c>
      <c r="N64" s="60"/>
      <c r="O64" s="1363"/>
      <c r="P64" s="35"/>
      <c r="Q64" s="35"/>
    </row>
    <row r="65" spans="1:17" s="153" customFormat="1" ht="15" customHeight="1">
      <c r="A65" s="56"/>
      <c r="B65" s="348" t="s">
        <v>1063</v>
      </c>
      <c r="C65" s="348" t="s">
        <v>1064</v>
      </c>
      <c r="D65" s="335" t="s">
        <v>1380</v>
      </c>
      <c r="E65" s="348" t="s">
        <v>314</v>
      </c>
      <c r="F65" s="348">
        <v>1</v>
      </c>
      <c r="G65" s="348">
        <v>20000</v>
      </c>
      <c r="H65" s="337" t="s">
        <v>85</v>
      </c>
      <c r="I65" s="230">
        <v>0.73</v>
      </c>
      <c r="J65" s="230"/>
      <c r="K65" s="58"/>
      <c r="L65" s="59"/>
      <c r="M65" s="60">
        <f t="shared" si="1"/>
        <v>0</v>
      </c>
      <c r="N65" s="60"/>
      <c r="O65" s="1363"/>
      <c r="P65" s="35"/>
      <c r="Q65" s="35"/>
    </row>
    <row r="66" spans="1:17" s="153" customFormat="1" ht="15" customHeight="1">
      <c r="A66" s="56"/>
      <c r="B66" s="348" t="s">
        <v>1063</v>
      </c>
      <c r="C66" s="348" t="s">
        <v>1064</v>
      </c>
      <c r="D66" s="335" t="s">
        <v>1380</v>
      </c>
      <c r="E66" s="348" t="s">
        <v>314</v>
      </c>
      <c r="F66" s="348">
        <v>1</v>
      </c>
      <c r="G66" s="348">
        <v>30000</v>
      </c>
      <c r="H66" s="337" t="s">
        <v>85</v>
      </c>
      <c r="I66" s="230">
        <v>0.73</v>
      </c>
      <c r="J66" s="230"/>
      <c r="K66" s="58"/>
      <c r="L66" s="59"/>
      <c r="M66" s="60">
        <f t="shared" si="1"/>
        <v>0</v>
      </c>
      <c r="N66" s="60"/>
      <c r="O66" s="1363"/>
      <c r="P66" s="35"/>
      <c r="Q66" s="35"/>
    </row>
    <row r="67" spans="1:17" s="153" customFormat="1" ht="15" customHeight="1">
      <c r="A67" s="56"/>
      <c r="B67" s="348" t="s">
        <v>1065</v>
      </c>
      <c r="C67" s="348" t="s">
        <v>1066</v>
      </c>
      <c r="D67" s="335" t="s">
        <v>1381</v>
      </c>
      <c r="E67" s="348" t="s">
        <v>314</v>
      </c>
      <c r="F67" s="348">
        <v>1</v>
      </c>
      <c r="G67" s="348">
        <v>0</v>
      </c>
      <c r="H67" s="337" t="s">
        <v>85</v>
      </c>
      <c r="I67" s="230">
        <v>0.83</v>
      </c>
      <c r="J67" s="230"/>
      <c r="K67" s="58"/>
      <c r="L67" s="59"/>
      <c r="M67" s="60">
        <f t="shared" si="1"/>
        <v>0</v>
      </c>
      <c r="N67" s="60"/>
      <c r="O67" s="1363"/>
      <c r="P67" s="35"/>
      <c r="Q67" s="35"/>
    </row>
    <row r="68" spans="1:17" s="153" customFormat="1" ht="15" customHeight="1">
      <c r="A68" s="56"/>
      <c r="B68" s="348" t="s">
        <v>1065</v>
      </c>
      <c r="C68" s="348" t="s">
        <v>1066</v>
      </c>
      <c r="D68" s="335" t="s">
        <v>1381</v>
      </c>
      <c r="E68" s="348" t="s">
        <v>314</v>
      </c>
      <c r="F68" s="348">
        <v>1</v>
      </c>
      <c r="G68" s="348">
        <v>10000</v>
      </c>
      <c r="H68" s="337" t="s">
        <v>85</v>
      </c>
      <c r="I68" s="230">
        <v>0.83</v>
      </c>
      <c r="J68" s="230"/>
      <c r="K68" s="58"/>
      <c r="L68" s="59"/>
      <c r="M68" s="60">
        <f t="shared" si="1"/>
        <v>0</v>
      </c>
      <c r="N68" s="60"/>
      <c r="O68" s="1363"/>
      <c r="P68" s="35"/>
      <c r="Q68" s="35"/>
    </row>
    <row r="69" spans="1:17" s="153" customFormat="1" ht="15" customHeight="1">
      <c r="A69" s="56"/>
      <c r="B69" s="348" t="s">
        <v>1065</v>
      </c>
      <c r="C69" s="348" t="s">
        <v>1066</v>
      </c>
      <c r="D69" s="335" t="s">
        <v>1381</v>
      </c>
      <c r="E69" s="348" t="s">
        <v>314</v>
      </c>
      <c r="F69" s="348">
        <v>1</v>
      </c>
      <c r="G69" s="348">
        <v>20000</v>
      </c>
      <c r="H69" s="337" t="s">
        <v>85</v>
      </c>
      <c r="I69" s="230">
        <v>0.76</v>
      </c>
      <c r="J69" s="230"/>
      <c r="K69" s="58"/>
      <c r="L69" s="59"/>
      <c r="M69" s="60">
        <f t="shared" ref="M69:M100" si="2">K69*F69</f>
        <v>0</v>
      </c>
      <c r="N69" s="60"/>
      <c r="O69" s="1363"/>
      <c r="P69" s="35"/>
      <c r="Q69" s="35"/>
    </row>
    <row r="70" spans="1:17" s="153" customFormat="1" ht="15" customHeight="1">
      <c r="A70" s="56"/>
      <c r="B70" s="348" t="s">
        <v>1065</v>
      </c>
      <c r="C70" s="348" t="s">
        <v>1066</v>
      </c>
      <c r="D70" s="335" t="s">
        <v>1381</v>
      </c>
      <c r="E70" s="348" t="s">
        <v>314</v>
      </c>
      <c r="F70" s="348">
        <v>1</v>
      </c>
      <c r="G70" s="348">
        <v>30000</v>
      </c>
      <c r="H70" s="337" t="s">
        <v>85</v>
      </c>
      <c r="I70" s="230">
        <v>0.76</v>
      </c>
      <c r="J70" s="230"/>
      <c r="K70" s="58"/>
      <c r="L70" s="59"/>
      <c r="M70" s="60">
        <f t="shared" si="2"/>
        <v>0</v>
      </c>
      <c r="N70" s="60"/>
      <c r="O70" s="1363"/>
      <c r="P70" s="35"/>
      <c r="Q70" s="35"/>
    </row>
    <row r="71" spans="1:17" s="153" customFormat="1" ht="15" customHeight="1">
      <c r="A71" s="56"/>
      <c r="B71" s="348" t="s">
        <v>1065</v>
      </c>
      <c r="C71" s="348" t="s">
        <v>1066</v>
      </c>
      <c r="D71" s="335" t="s">
        <v>1381</v>
      </c>
      <c r="E71" s="348" t="s">
        <v>314</v>
      </c>
      <c r="F71" s="348">
        <v>1</v>
      </c>
      <c r="G71" s="348">
        <v>50000</v>
      </c>
      <c r="H71" s="337" t="s">
        <v>85</v>
      </c>
      <c r="I71" s="230">
        <v>0.73</v>
      </c>
      <c r="J71" s="230"/>
      <c r="K71" s="58"/>
      <c r="L71" s="59"/>
      <c r="M71" s="60">
        <f t="shared" si="2"/>
        <v>0</v>
      </c>
      <c r="N71" s="60"/>
      <c r="O71" s="1363"/>
      <c r="P71" s="35"/>
      <c r="Q71" s="35"/>
    </row>
    <row r="72" spans="1:17" s="153" customFormat="1" ht="15" customHeight="1">
      <c r="A72" s="56"/>
      <c r="B72" s="348" t="s">
        <v>1065</v>
      </c>
      <c r="C72" s="348" t="s">
        <v>1066</v>
      </c>
      <c r="D72" s="335" t="s">
        <v>1381</v>
      </c>
      <c r="E72" s="348" t="s">
        <v>314</v>
      </c>
      <c r="F72" s="348">
        <v>1</v>
      </c>
      <c r="G72" s="348">
        <v>100000</v>
      </c>
      <c r="H72" s="337" t="s">
        <v>85</v>
      </c>
      <c r="I72" s="230">
        <v>0.71</v>
      </c>
      <c r="J72" s="230"/>
      <c r="K72" s="58"/>
      <c r="L72" s="59"/>
      <c r="M72" s="60">
        <f t="shared" si="2"/>
        <v>0</v>
      </c>
      <c r="N72" s="60"/>
      <c r="O72" s="1363"/>
      <c r="P72" s="35"/>
      <c r="Q72" s="35"/>
    </row>
    <row r="73" spans="1:17" s="153" customFormat="1" ht="15" customHeight="1">
      <c r="A73" s="56"/>
      <c r="B73" s="348" t="s">
        <v>1065</v>
      </c>
      <c r="C73" s="348" t="s">
        <v>1066</v>
      </c>
      <c r="D73" s="335" t="s">
        <v>1381</v>
      </c>
      <c r="E73" s="348" t="s">
        <v>314</v>
      </c>
      <c r="F73" s="348">
        <v>1</v>
      </c>
      <c r="G73" s="348">
        <v>200000</v>
      </c>
      <c r="H73" s="337" t="s">
        <v>85</v>
      </c>
      <c r="I73" s="230">
        <v>0.71</v>
      </c>
      <c r="J73" s="230"/>
      <c r="K73" s="58"/>
      <c r="L73" s="59"/>
      <c r="M73" s="60">
        <f t="shared" si="2"/>
        <v>0</v>
      </c>
      <c r="N73" s="60"/>
      <c r="O73" s="1363"/>
      <c r="P73" s="35"/>
      <c r="Q73" s="35"/>
    </row>
    <row r="74" spans="1:17" s="153" customFormat="1" ht="15" customHeight="1">
      <c r="A74" s="56"/>
      <c r="B74" s="348" t="s">
        <v>1065</v>
      </c>
      <c r="C74" s="348" t="s">
        <v>1066</v>
      </c>
      <c r="D74" s="335" t="s">
        <v>1381</v>
      </c>
      <c r="E74" s="348" t="s">
        <v>314</v>
      </c>
      <c r="F74" s="348">
        <v>1</v>
      </c>
      <c r="G74" s="348">
        <v>300000</v>
      </c>
      <c r="H74" s="337" t="s">
        <v>85</v>
      </c>
      <c r="I74" s="230">
        <v>0.69</v>
      </c>
      <c r="J74" s="230"/>
      <c r="K74" s="58"/>
      <c r="L74" s="59"/>
      <c r="M74" s="60">
        <f t="shared" si="2"/>
        <v>0</v>
      </c>
      <c r="N74" s="60"/>
      <c r="O74" s="1363"/>
      <c r="P74" s="35"/>
      <c r="Q74" s="35"/>
    </row>
    <row r="75" spans="1:17" s="153" customFormat="1" ht="15" customHeight="1">
      <c r="A75" s="56"/>
      <c r="B75" s="348" t="s">
        <v>1065</v>
      </c>
      <c r="C75" s="348" t="s">
        <v>1066</v>
      </c>
      <c r="D75" s="335" t="s">
        <v>1381</v>
      </c>
      <c r="E75" s="348" t="s">
        <v>314</v>
      </c>
      <c r="F75" s="348">
        <v>1</v>
      </c>
      <c r="G75" s="348">
        <v>500000</v>
      </c>
      <c r="H75" s="337" t="s">
        <v>85</v>
      </c>
      <c r="I75" s="230">
        <v>0.67</v>
      </c>
      <c r="J75" s="230"/>
      <c r="K75" s="58"/>
      <c r="L75" s="59"/>
      <c r="M75" s="60">
        <f t="shared" si="2"/>
        <v>0</v>
      </c>
      <c r="N75" s="60"/>
      <c r="O75" s="1363"/>
      <c r="P75" s="35"/>
      <c r="Q75" s="35"/>
    </row>
    <row r="76" spans="1:17" s="153" customFormat="1" ht="15" customHeight="1">
      <c r="A76" s="56"/>
      <c r="B76" s="348" t="s">
        <v>1067</v>
      </c>
      <c r="C76" s="348" t="s">
        <v>1068</v>
      </c>
      <c r="D76" s="335" t="s">
        <v>111</v>
      </c>
      <c r="E76" s="348" t="s">
        <v>314</v>
      </c>
      <c r="F76" s="348">
        <v>1</v>
      </c>
      <c r="G76" s="348">
        <v>0</v>
      </c>
      <c r="H76" s="337" t="s">
        <v>85</v>
      </c>
      <c r="I76" s="230">
        <v>0.94</v>
      </c>
      <c r="J76" s="230"/>
      <c r="K76" s="58"/>
      <c r="L76" s="59"/>
      <c r="M76" s="60">
        <f t="shared" si="2"/>
        <v>0</v>
      </c>
      <c r="N76" s="60"/>
      <c r="O76" s="1363"/>
      <c r="P76" s="35"/>
      <c r="Q76" s="35"/>
    </row>
    <row r="77" spans="1:17" s="153" customFormat="1" ht="15" customHeight="1">
      <c r="A77" s="56"/>
      <c r="B77" s="348" t="s">
        <v>1069</v>
      </c>
      <c r="C77" s="348" t="s">
        <v>1070</v>
      </c>
      <c r="D77" s="335" t="s">
        <v>1382</v>
      </c>
      <c r="E77" s="348" t="s">
        <v>314</v>
      </c>
      <c r="F77" s="348">
        <v>1</v>
      </c>
      <c r="G77" s="348">
        <v>0</v>
      </c>
      <c r="H77" s="337" t="s">
        <v>85</v>
      </c>
      <c r="I77" s="230">
        <v>0.99</v>
      </c>
      <c r="J77" s="230"/>
      <c r="K77" s="58"/>
      <c r="L77" s="59"/>
      <c r="M77" s="60">
        <f t="shared" si="2"/>
        <v>0</v>
      </c>
      <c r="N77" s="60"/>
      <c r="O77" s="1363"/>
      <c r="P77" s="35"/>
      <c r="Q77" s="35"/>
    </row>
    <row r="78" spans="1:17" s="153" customFormat="1" ht="15" customHeight="1">
      <c r="A78" s="56"/>
      <c r="B78" s="348" t="s">
        <v>1071</v>
      </c>
      <c r="C78" s="348" t="s">
        <v>1072</v>
      </c>
      <c r="D78" s="335" t="s">
        <v>112</v>
      </c>
      <c r="E78" s="348" t="s">
        <v>314</v>
      </c>
      <c r="F78" s="348">
        <v>1</v>
      </c>
      <c r="G78" s="348">
        <v>0</v>
      </c>
      <c r="H78" s="337" t="s">
        <v>85</v>
      </c>
      <c r="I78" s="230">
        <v>0.57999999999999996</v>
      </c>
      <c r="J78" s="230"/>
      <c r="K78" s="58"/>
      <c r="L78" s="59"/>
      <c r="M78" s="60">
        <f t="shared" si="2"/>
        <v>0</v>
      </c>
      <c r="N78" s="60"/>
      <c r="O78" s="1363"/>
      <c r="P78" s="35"/>
      <c r="Q78" s="35"/>
    </row>
    <row r="79" spans="1:17" s="153" customFormat="1" ht="15" customHeight="1">
      <c r="A79" s="56"/>
      <c r="B79" s="348" t="s">
        <v>1071</v>
      </c>
      <c r="C79" s="348" t="s">
        <v>1072</v>
      </c>
      <c r="D79" s="335" t="s">
        <v>112</v>
      </c>
      <c r="E79" s="348" t="s">
        <v>314</v>
      </c>
      <c r="F79" s="348">
        <v>1</v>
      </c>
      <c r="G79" s="348">
        <v>10000</v>
      </c>
      <c r="H79" s="337" t="s">
        <v>85</v>
      </c>
      <c r="I79" s="230">
        <v>0.57999999999999996</v>
      </c>
      <c r="J79" s="230"/>
      <c r="K79" s="58"/>
      <c r="L79" s="59"/>
      <c r="M79" s="60">
        <f t="shared" si="2"/>
        <v>0</v>
      </c>
      <c r="N79" s="60"/>
      <c r="O79" s="1363"/>
      <c r="P79" s="35"/>
      <c r="Q79" s="35"/>
    </row>
    <row r="80" spans="1:17" s="153" customFormat="1" ht="15" customHeight="1">
      <c r="A80" s="56"/>
      <c r="B80" s="348" t="s">
        <v>1071</v>
      </c>
      <c r="C80" s="348" t="s">
        <v>1072</v>
      </c>
      <c r="D80" s="335" t="s">
        <v>112</v>
      </c>
      <c r="E80" s="348" t="s">
        <v>314</v>
      </c>
      <c r="F80" s="348">
        <v>1</v>
      </c>
      <c r="G80" s="348">
        <v>20000</v>
      </c>
      <c r="H80" s="337" t="s">
        <v>85</v>
      </c>
      <c r="I80" s="230">
        <v>0.42</v>
      </c>
      <c r="J80" s="230"/>
      <c r="K80" s="58"/>
      <c r="L80" s="59"/>
      <c r="M80" s="60">
        <f t="shared" si="2"/>
        <v>0</v>
      </c>
      <c r="N80" s="60"/>
      <c r="O80" s="1363"/>
      <c r="P80" s="35"/>
      <c r="Q80" s="35"/>
    </row>
    <row r="81" spans="1:17" s="153" customFormat="1" ht="15" customHeight="1">
      <c r="A81" s="56"/>
      <c r="B81" s="348" t="s">
        <v>1071</v>
      </c>
      <c r="C81" s="348" t="s">
        <v>1072</v>
      </c>
      <c r="D81" s="335" t="s">
        <v>112</v>
      </c>
      <c r="E81" s="348" t="s">
        <v>314</v>
      </c>
      <c r="F81" s="348">
        <v>1</v>
      </c>
      <c r="G81" s="348">
        <v>30000</v>
      </c>
      <c r="H81" s="337" t="s">
        <v>85</v>
      </c>
      <c r="I81" s="230">
        <v>0.42</v>
      </c>
      <c r="J81" s="230"/>
      <c r="K81" s="58"/>
      <c r="L81" s="59"/>
      <c r="M81" s="60">
        <f t="shared" si="2"/>
        <v>0</v>
      </c>
      <c r="N81" s="60"/>
      <c r="O81" s="1363"/>
      <c r="P81" s="35"/>
      <c r="Q81" s="35"/>
    </row>
    <row r="82" spans="1:17" s="153" customFormat="1" ht="15" customHeight="1">
      <c r="A82" s="56"/>
      <c r="B82" s="348" t="s">
        <v>1073</v>
      </c>
      <c r="C82" s="348" t="s">
        <v>1074</v>
      </c>
      <c r="D82" s="335" t="s">
        <v>112</v>
      </c>
      <c r="E82" s="348" t="s">
        <v>314</v>
      </c>
      <c r="F82" s="348">
        <v>1</v>
      </c>
      <c r="G82" s="348">
        <v>0</v>
      </c>
      <c r="H82" s="337" t="s">
        <v>85</v>
      </c>
      <c r="I82" s="230">
        <v>0.57999999999999996</v>
      </c>
      <c r="J82" s="230"/>
      <c r="K82" s="58"/>
      <c r="L82" s="59"/>
      <c r="M82" s="60">
        <f t="shared" si="2"/>
        <v>0</v>
      </c>
      <c r="N82" s="60"/>
      <c r="O82" s="1363"/>
      <c r="P82" s="35"/>
      <c r="Q82" s="35"/>
    </row>
    <row r="83" spans="1:17" s="153" customFormat="1" ht="15" customHeight="1">
      <c r="A83" s="56"/>
      <c r="B83" s="348" t="s">
        <v>1073</v>
      </c>
      <c r="C83" s="348" t="s">
        <v>1074</v>
      </c>
      <c r="D83" s="335" t="s">
        <v>112</v>
      </c>
      <c r="E83" s="348" t="s">
        <v>314</v>
      </c>
      <c r="F83" s="348">
        <v>1</v>
      </c>
      <c r="G83" s="348">
        <v>10000</v>
      </c>
      <c r="H83" s="337" t="s">
        <v>85</v>
      </c>
      <c r="I83" s="230">
        <v>0.57999999999999996</v>
      </c>
      <c r="J83" s="230"/>
      <c r="K83" s="58"/>
      <c r="L83" s="59"/>
      <c r="M83" s="60">
        <f t="shared" si="2"/>
        <v>0</v>
      </c>
      <c r="N83" s="60"/>
      <c r="O83" s="1363"/>
      <c r="P83" s="35"/>
      <c r="Q83" s="35"/>
    </row>
    <row r="84" spans="1:17" s="153" customFormat="1" ht="15" customHeight="1">
      <c r="A84" s="56"/>
      <c r="B84" s="348" t="s">
        <v>1073</v>
      </c>
      <c r="C84" s="348" t="s">
        <v>1074</v>
      </c>
      <c r="D84" s="335" t="s">
        <v>112</v>
      </c>
      <c r="E84" s="348" t="s">
        <v>314</v>
      </c>
      <c r="F84" s="348">
        <v>1</v>
      </c>
      <c r="G84" s="348">
        <v>20000</v>
      </c>
      <c r="H84" s="337" t="s">
        <v>85</v>
      </c>
      <c r="I84" s="230">
        <v>0.42</v>
      </c>
      <c r="J84" s="230"/>
      <c r="K84" s="58"/>
      <c r="L84" s="59"/>
      <c r="M84" s="60">
        <f t="shared" si="2"/>
        <v>0</v>
      </c>
      <c r="N84" s="60"/>
      <c r="O84" s="1363"/>
      <c r="P84" s="35"/>
      <c r="Q84" s="35"/>
    </row>
    <row r="85" spans="1:17" s="153" customFormat="1" ht="15" customHeight="1">
      <c r="A85" s="56"/>
      <c r="B85" s="348" t="s">
        <v>1073</v>
      </c>
      <c r="C85" s="348" t="s">
        <v>1074</v>
      </c>
      <c r="D85" s="335" t="s">
        <v>112</v>
      </c>
      <c r="E85" s="348" t="s">
        <v>314</v>
      </c>
      <c r="F85" s="348">
        <v>1</v>
      </c>
      <c r="G85" s="348">
        <v>30000</v>
      </c>
      <c r="H85" s="337" t="s">
        <v>85</v>
      </c>
      <c r="I85" s="230">
        <v>0.42</v>
      </c>
      <c r="J85" s="230"/>
      <c r="K85" s="58"/>
      <c r="L85" s="59"/>
      <c r="M85" s="60">
        <f t="shared" si="2"/>
        <v>0</v>
      </c>
      <c r="N85" s="60"/>
      <c r="O85" s="1363"/>
      <c r="P85" s="35"/>
      <c r="Q85" s="35"/>
    </row>
    <row r="86" spans="1:17" s="153" customFormat="1" ht="15" customHeight="1">
      <c r="A86" s="56"/>
      <c r="B86" s="348" t="s">
        <v>1075</v>
      </c>
      <c r="C86" s="348" t="s">
        <v>1076</v>
      </c>
      <c r="D86" s="335" t="s">
        <v>113</v>
      </c>
      <c r="E86" s="348" t="s">
        <v>314</v>
      </c>
      <c r="F86" s="348">
        <v>1</v>
      </c>
      <c r="G86" s="348">
        <v>0</v>
      </c>
      <c r="H86" s="337" t="s">
        <v>85</v>
      </c>
      <c r="I86" s="230">
        <v>0.27</v>
      </c>
      <c r="J86" s="230"/>
      <c r="K86" s="58"/>
      <c r="L86" s="59"/>
      <c r="M86" s="60">
        <f t="shared" si="2"/>
        <v>0</v>
      </c>
      <c r="N86" s="60"/>
      <c r="O86" s="1363"/>
      <c r="P86" s="35"/>
      <c r="Q86" s="35"/>
    </row>
    <row r="87" spans="1:17" s="153" customFormat="1" ht="15" customHeight="1">
      <c r="A87" s="56"/>
      <c r="B87" s="348" t="s">
        <v>1075</v>
      </c>
      <c r="C87" s="348" t="s">
        <v>1076</v>
      </c>
      <c r="D87" s="335" t="s">
        <v>113</v>
      </c>
      <c r="E87" s="348" t="s">
        <v>314</v>
      </c>
      <c r="F87" s="348">
        <v>1</v>
      </c>
      <c r="G87" s="348">
        <v>10000</v>
      </c>
      <c r="H87" s="337" t="s">
        <v>85</v>
      </c>
      <c r="I87" s="230">
        <v>0.27</v>
      </c>
      <c r="J87" s="230"/>
      <c r="K87" s="58"/>
      <c r="L87" s="59"/>
      <c r="M87" s="60">
        <f t="shared" si="2"/>
        <v>0</v>
      </c>
      <c r="N87" s="60"/>
      <c r="O87" s="1363"/>
      <c r="P87" s="35"/>
      <c r="Q87" s="35"/>
    </row>
    <row r="88" spans="1:17" s="153" customFormat="1" ht="15" customHeight="1">
      <c r="A88" s="56"/>
      <c r="B88" s="348" t="s">
        <v>1075</v>
      </c>
      <c r="C88" s="348" t="s">
        <v>1076</v>
      </c>
      <c r="D88" s="335" t="s">
        <v>113</v>
      </c>
      <c r="E88" s="348" t="s">
        <v>314</v>
      </c>
      <c r="F88" s="348">
        <v>1</v>
      </c>
      <c r="G88" s="348">
        <v>20000</v>
      </c>
      <c r="H88" s="337" t="s">
        <v>85</v>
      </c>
      <c r="I88" s="230">
        <v>0.23</v>
      </c>
      <c r="J88" s="230"/>
      <c r="K88" s="58"/>
      <c r="L88" s="59"/>
      <c r="M88" s="60">
        <f t="shared" si="2"/>
        <v>0</v>
      </c>
      <c r="N88" s="60"/>
      <c r="O88" s="1363"/>
      <c r="P88" s="35"/>
      <c r="Q88" s="35"/>
    </row>
    <row r="89" spans="1:17" s="153" customFormat="1" ht="15" customHeight="1">
      <c r="A89" s="56"/>
      <c r="B89" s="348" t="s">
        <v>1075</v>
      </c>
      <c r="C89" s="348" t="s">
        <v>1076</v>
      </c>
      <c r="D89" s="335" t="s">
        <v>113</v>
      </c>
      <c r="E89" s="348" t="s">
        <v>314</v>
      </c>
      <c r="F89" s="348">
        <v>1</v>
      </c>
      <c r="G89" s="348">
        <v>30000</v>
      </c>
      <c r="H89" s="337" t="s">
        <v>85</v>
      </c>
      <c r="I89" s="230">
        <v>0.23</v>
      </c>
      <c r="J89" s="230"/>
      <c r="K89" s="58"/>
      <c r="L89" s="59"/>
      <c r="M89" s="60">
        <f t="shared" si="2"/>
        <v>0</v>
      </c>
      <c r="N89" s="60"/>
      <c r="O89" s="1363"/>
      <c r="P89" s="35"/>
      <c r="Q89" s="35"/>
    </row>
    <row r="90" spans="1:17" s="153" customFormat="1" ht="15" customHeight="1">
      <c r="A90" s="56"/>
      <c r="B90" s="348" t="s">
        <v>1077</v>
      </c>
      <c r="C90" s="348" t="s">
        <v>1078</v>
      </c>
      <c r="D90" s="335" t="s">
        <v>113</v>
      </c>
      <c r="E90" s="348" t="s">
        <v>314</v>
      </c>
      <c r="F90" s="348">
        <v>1</v>
      </c>
      <c r="G90" s="348">
        <v>0</v>
      </c>
      <c r="H90" s="337" t="s">
        <v>85</v>
      </c>
      <c r="I90" s="230">
        <v>0.27</v>
      </c>
      <c r="J90" s="230"/>
      <c r="K90" s="58"/>
      <c r="L90" s="59"/>
      <c r="M90" s="60">
        <f t="shared" si="2"/>
        <v>0</v>
      </c>
      <c r="N90" s="60"/>
      <c r="O90" s="1363"/>
      <c r="P90" s="35"/>
      <c r="Q90" s="35"/>
    </row>
    <row r="91" spans="1:17" s="153" customFormat="1" ht="15" customHeight="1">
      <c r="A91" s="56"/>
      <c r="B91" s="348" t="s">
        <v>1077</v>
      </c>
      <c r="C91" s="348" t="s">
        <v>1078</v>
      </c>
      <c r="D91" s="335" t="s">
        <v>113</v>
      </c>
      <c r="E91" s="348" t="s">
        <v>314</v>
      </c>
      <c r="F91" s="348">
        <v>1</v>
      </c>
      <c r="G91" s="348">
        <v>10000</v>
      </c>
      <c r="H91" s="337" t="s">
        <v>85</v>
      </c>
      <c r="I91" s="230">
        <v>0.27</v>
      </c>
      <c r="J91" s="230"/>
      <c r="K91" s="58"/>
      <c r="L91" s="59"/>
      <c r="M91" s="60">
        <f t="shared" si="2"/>
        <v>0</v>
      </c>
      <c r="N91" s="60"/>
      <c r="O91" s="1363"/>
      <c r="P91" s="35"/>
      <c r="Q91" s="35"/>
    </row>
    <row r="92" spans="1:17" s="153" customFormat="1" ht="15" customHeight="1">
      <c r="A92" s="56"/>
      <c r="B92" s="348" t="s">
        <v>1077</v>
      </c>
      <c r="C92" s="348" t="s">
        <v>1078</v>
      </c>
      <c r="D92" s="335" t="s">
        <v>113</v>
      </c>
      <c r="E92" s="348" t="s">
        <v>314</v>
      </c>
      <c r="F92" s="348">
        <v>1</v>
      </c>
      <c r="G92" s="348">
        <v>20000</v>
      </c>
      <c r="H92" s="337" t="s">
        <v>85</v>
      </c>
      <c r="I92" s="230">
        <v>0.23</v>
      </c>
      <c r="J92" s="230"/>
      <c r="K92" s="58"/>
      <c r="L92" s="59"/>
      <c r="M92" s="60">
        <f t="shared" si="2"/>
        <v>0</v>
      </c>
      <c r="N92" s="60"/>
      <c r="O92" s="1363"/>
      <c r="P92" s="35"/>
      <c r="Q92" s="35"/>
    </row>
    <row r="93" spans="1:17" s="153" customFormat="1" ht="15" customHeight="1">
      <c r="A93" s="56"/>
      <c r="B93" s="348" t="s">
        <v>1077</v>
      </c>
      <c r="C93" s="348" t="s">
        <v>1078</v>
      </c>
      <c r="D93" s="335" t="s">
        <v>113</v>
      </c>
      <c r="E93" s="348" t="s">
        <v>314</v>
      </c>
      <c r="F93" s="348">
        <v>1</v>
      </c>
      <c r="G93" s="348">
        <v>30000</v>
      </c>
      <c r="H93" s="337" t="s">
        <v>85</v>
      </c>
      <c r="I93" s="230">
        <v>0.23</v>
      </c>
      <c r="J93" s="230"/>
      <c r="K93" s="58"/>
      <c r="L93" s="59"/>
      <c r="M93" s="60">
        <f t="shared" si="2"/>
        <v>0</v>
      </c>
      <c r="N93" s="60"/>
      <c r="O93" s="1363"/>
      <c r="P93" s="35"/>
      <c r="Q93" s="35"/>
    </row>
    <row r="94" spans="1:17" s="153" customFormat="1" ht="15" customHeight="1">
      <c r="A94" s="56"/>
      <c r="B94" s="348" t="s">
        <v>1079</v>
      </c>
      <c r="C94" s="348" t="s">
        <v>1080</v>
      </c>
      <c r="D94" s="335" t="s">
        <v>114</v>
      </c>
      <c r="E94" s="348" t="s">
        <v>314</v>
      </c>
      <c r="F94" s="348">
        <v>1</v>
      </c>
      <c r="G94" s="348">
        <v>0</v>
      </c>
      <c r="H94" s="337" t="s">
        <v>85</v>
      </c>
      <c r="I94" s="230">
        <v>0.57999999999999996</v>
      </c>
      <c r="J94" s="230"/>
      <c r="K94" s="58"/>
      <c r="L94" s="59"/>
      <c r="M94" s="60">
        <f t="shared" si="2"/>
        <v>0</v>
      </c>
      <c r="N94" s="60"/>
      <c r="O94" s="1363"/>
      <c r="P94" s="35"/>
      <c r="Q94" s="35"/>
    </row>
    <row r="95" spans="1:17" s="153" customFormat="1" ht="15" customHeight="1">
      <c r="A95" s="56"/>
      <c r="B95" s="348" t="s">
        <v>1081</v>
      </c>
      <c r="C95" s="348" t="s">
        <v>1082</v>
      </c>
      <c r="D95" s="335" t="s">
        <v>114</v>
      </c>
      <c r="E95" s="348" t="s">
        <v>314</v>
      </c>
      <c r="F95" s="348">
        <v>1</v>
      </c>
      <c r="G95" s="348">
        <v>0</v>
      </c>
      <c r="H95" s="337" t="s">
        <v>85</v>
      </c>
      <c r="I95" s="230">
        <v>0.28000000000000003</v>
      </c>
      <c r="J95" s="230"/>
      <c r="K95" s="58"/>
      <c r="L95" s="59"/>
      <c r="M95" s="60">
        <f t="shared" si="2"/>
        <v>0</v>
      </c>
      <c r="N95" s="60"/>
      <c r="O95" s="1363"/>
      <c r="P95" s="35"/>
      <c r="Q95" s="35"/>
    </row>
    <row r="96" spans="1:17" s="153" customFormat="1" ht="15" customHeight="1">
      <c r="A96" s="56"/>
      <c r="B96" s="348" t="s">
        <v>1083</v>
      </c>
      <c r="C96" s="348" t="s">
        <v>1084</v>
      </c>
      <c r="D96" s="335" t="s">
        <v>115</v>
      </c>
      <c r="E96" s="348" t="s">
        <v>314</v>
      </c>
      <c r="F96" s="348">
        <v>1</v>
      </c>
      <c r="G96" s="348">
        <v>0</v>
      </c>
      <c r="H96" s="337" t="s">
        <v>85</v>
      </c>
      <c r="I96" s="230">
        <v>0.57999999999999996</v>
      </c>
      <c r="J96" s="230"/>
      <c r="K96" s="58"/>
      <c r="L96" s="59"/>
      <c r="M96" s="60">
        <f t="shared" si="2"/>
        <v>0</v>
      </c>
      <c r="N96" s="60"/>
      <c r="O96" s="1363"/>
      <c r="P96" s="35"/>
      <c r="Q96" s="35"/>
    </row>
    <row r="97" spans="1:17" s="153" customFormat="1" ht="15" customHeight="1">
      <c r="A97" s="56"/>
      <c r="B97" s="348" t="s">
        <v>1083</v>
      </c>
      <c r="C97" s="348" t="s">
        <v>1084</v>
      </c>
      <c r="D97" s="335" t="s">
        <v>115</v>
      </c>
      <c r="E97" s="348" t="s">
        <v>314</v>
      </c>
      <c r="F97" s="348">
        <v>1</v>
      </c>
      <c r="G97" s="348">
        <v>10000</v>
      </c>
      <c r="H97" s="337" t="s">
        <v>85</v>
      </c>
      <c r="I97" s="230">
        <v>0.57999999999999996</v>
      </c>
      <c r="J97" s="230"/>
      <c r="K97" s="58"/>
      <c r="L97" s="59"/>
      <c r="M97" s="60">
        <f t="shared" si="2"/>
        <v>0</v>
      </c>
      <c r="N97" s="60"/>
      <c r="O97" s="1363"/>
      <c r="P97" s="35"/>
      <c r="Q97" s="35"/>
    </row>
    <row r="98" spans="1:17" s="153" customFormat="1" ht="15" customHeight="1">
      <c r="A98" s="56"/>
      <c r="B98" s="348" t="s">
        <v>1083</v>
      </c>
      <c r="C98" s="348" t="s">
        <v>1084</v>
      </c>
      <c r="D98" s="335" t="s">
        <v>115</v>
      </c>
      <c r="E98" s="348" t="s">
        <v>314</v>
      </c>
      <c r="F98" s="348">
        <v>1</v>
      </c>
      <c r="G98" s="348">
        <v>20000</v>
      </c>
      <c r="H98" s="337" t="s">
        <v>85</v>
      </c>
      <c r="I98" s="230">
        <v>0.42</v>
      </c>
      <c r="J98" s="230"/>
      <c r="K98" s="58"/>
      <c r="L98" s="59"/>
      <c r="M98" s="60">
        <f t="shared" si="2"/>
        <v>0</v>
      </c>
      <c r="N98" s="60"/>
      <c r="O98" s="1363"/>
      <c r="P98" s="35"/>
      <c r="Q98" s="35"/>
    </row>
    <row r="99" spans="1:17" s="153" customFormat="1" ht="15" customHeight="1">
      <c r="A99" s="56"/>
      <c r="B99" s="348" t="s">
        <v>1083</v>
      </c>
      <c r="C99" s="348" t="s">
        <v>1084</v>
      </c>
      <c r="D99" s="335" t="s">
        <v>115</v>
      </c>
      <c r="E99" s="348" t="s">
        <v>314</v>
      </c>
      <c r="F99" s="348">
        <v>1</v>
      </c>
      <c r="G99" s="348">
        <v>30000</v>
      </c>
      <c r="H99" s="337" t="s">
        <v>85</v>
      </c>
      <c r="I99" s="230">
        <v>0.42</v>
      </c>
      <c r="J99" s="230"/>
      <c r="K99" s="58"/>
      <c r="L99" s="59"/>
      <c r="M99" s="60">
        <f t="shared" si="2"/>
        <v>0</v>
      </c>
      <c r="N99" s="60"/>
      <c r="O99" s="1363"/>
      <c r="P99" s="35"/>
      <c r="Q99" s="35"/>
    </row>
    <row r="100" spans="1:17" s="153" customFormat="1" ht="15" customHeight="1">
      <c r="A100" s="56"/>
      <c r="B100" s="348" t="s">
        <v>116</v>
      </c>
      <c r="C100" s="348" t="s">
        <v>1086</v>
      </c>
      <c r="D100" s="335" t="s">
        <v>115</v>
      </c>
      <c r="E100" s="348" t="s">
        <v>314</v>
      </c>
      <c r="F100" s="348">
        <v>1</v>
      </c>
      <c r="G100" s="348">
        <v>0</v>
      </c>
      <c r="H100" s="337" t="s">
        <v>85</v>
      </c>
      <c r="I100" s="230">
        <v>0.28000000000000003</v>
      </c>
      <c r="J100" s="230"/>
      <c r="K100" s="58"/>
      <c r="L100" s="59"/>
      <c r="M100" s="60">
        <f t="shared" si="2"/>
        <v>0</v>
      </c>
      <c r="N100" s="60"/>
      <c r="O100" s="1363"/>
      <c r="P100" s="35"/>
      <c r="Q100" s="35"/>
    </row>
    <row r="101" spans="1:17" s="153" customFormat="1" ht="15" customHeight="1">
      <c r="A101" s="56"/>
      <c r="B101" s="348" t="s">
        <v>1085</v>
      </c>
      <c r="C101" s="348" t="s">
        <v>1086</v>
      </c>
      <c r="D101" s="335" t="s">
        <v>115</v>
      </c>
      <c r="E101" s="348" t="s">
        <v>314</v>
      </c>
      <c r="F101" s="348">
        <v>1</v>
      </c>
      <c r="G101" s="348">
        <v>10000</v>
      </c>
      <c r="H101" s="337" t="s">
        <v>85</v>
      </c>
      <c r="I101" s="230">
        <v>0.28000000000000003</v>
      </c>
      <c r="J101" s="230"/>
      <c r="K101" s="58"/>
      <c r="L101" s="59"/>
      <c r="M101" s="60">
        <f t="shared" ref="M101:M132" si="3">K101*F101</f>
        <v>0</v>
      </c>
      <c r="N101" s="60"/>
      <c r="O101" s="1363"/>
      <c r="P101" s="35"/>
      <c r="Q101" s="35"/>
    </row>
    <row r="102" spans="1:17" s="153" customFormat="1" ht="15" customHeight="1">
      <c r="A102" s="56"/>
      <c r="B102" s="348" t="s">
        <v>1085</v>
      </c>
      <c r="C102" s="348" t="s">
        <v>1086</v>
      </c>
      <c r="D102" s="335" t="s">
        <v>115</v>
      </c>
      <c r="E102" s="348" t="s">
        <v>314</v>
      </c>
      <c r="F102" s="348">
        <v>1</v>
      </c>
      <c r="G102" s="348">
        <v>20000</v>
      </c>
      <c r="H102" s="337" t="s">
        <v>85</v>
      </c>
      <c r="I102" s="230">
        <v>0.24</v>
      </c>
      <c r="J102" s="230"/>
      <c r="K102" s="58"/>
      <c r="L102" s="59"/>
      <c r="M102" s="60">
        <f t="shared" si="3"/>
        <v>0</v>
      </c>
      <c r="N102" s="60"/>
      <c r="O102" s="1363"/>
      <c r="P102" s="35"/>
      <c r="Q102" s="35"/>
    </row>
    <row r="103" spans="1:17" s="153" customFormat="1" ht="15" customHeight="1">
      <c r="A103" s="56"/>
      <c r="B103" s="348" t="s">
        <v>1085</v>
      </c>
      <c r="C103" s="348" t="s">
        <v>1086</v>
      </c>
      <c r="D103" s="335" t="s">
        <v>115</v>
      </c>
      <c r="E103" s="348" t="s">
        <v>314</v>
      </c>
      <c r="F103" s="348">
        <v>1</v>
      </c>
      <c r="G103" s="348">
        <v>50000</v>
      </c>
      <c r="H103" s="337" t="s">
        <v>85</v>
      </c>
      <c r="I103" s="230">
        <v>0.23</v>
      </c>
      <c r="J103" s="230"/>
      <c r="K103" s="58"/>
      <c r="L103" s="59"/>
      <c r="M103" s="60">
        <f t="shared" si="3"/>
        <v>0</v>
      </c>
      <c r="N103" s="60"/>
      <c r="O103" s="1363"/>
      <c r="P103" s="35"/>
      <c r="Q103" s="35"/>
    </row>
    <row r="104" spans="1:17" s="153" customFormat="1" ht="15" customHeight="1">
      <c r="A104" s="56"/>
      <c r="B104" s="348" t="s">
        <v>1085</v>
      </c>
      <c r="C104" s="348" t="s">
        <v>1086</v>
      </c>
      <c r="D104" s="335" t="s">
        <v>115</v>
      </c>
      <c r="E104" s="348" t="s">
        <v>314</v>
      </c>
      <c r="F104" s="348">
        <v>1</v>
      </c>
      <c r="G104" s="348">
        <v>100000</v>
      </c>
      <c r="H104" s="337" t="s">
        <v>85</v>
      </c>
      <c r="I104" s="230">
        <v>0.2</v>
      </c>
      <c r="J104" s="230"/>
      <c r="K104" s="58"/>
      <c r="L104" s="59"/>
      <c r="M104" s="60">
        <f t="shared" si="3"/>
        <v>0</v>
      </c>
      <c r="N104" s="60"/>
      <c r="O104" s="1363"/>
      <c r="P104" s="35"/>
      <c r="Q104" s="35"/>
    </row>
    <row r="105" spans="1:17" s="153" customFormat="1" ht="15" customHeight="1">
      <c r="A105" s="56"/>
      <c r="B105" s="348" t="s">
        <v>1085</v>
      </c>
      <c r="C105" s="348" t="s">
        <v>1086</v>
      </c>
      <c r="D105" s="335" t="s">
        <v>115</v>
      </c>
      <c r="E105" s="348" t="s">
        <v>314</v>
      </c>
      <c r="F105" s="348">
        <v>1</v>
      </c>
      <c r="G105" s="348">
        <v>300000</v>
      </c>
      <c r="H105" s="337" t="s">
        <v>85</v>
      </c>
      <c r="I105" s="230">
        <v>0.18</v>
      </c>
      <c r="J105" s="230"/>
      <c r="K105" s="58"/>
      <c r="L105" s="59"/>
      <c r="M105" s="60">
        <f t="shared" si="3"/>
        <v>0</v>
      </c>
      <c r="N105" s="60"/>
      <c r="O105" s="1363"/>
      <c r="P105" s="35"/>
      <c r="Q105" s="35"/>
    </row>
    <row r="106" spans="1:17" s="153" customFormat="1" ht="15" customHeight="1">
      <c r="A106" s="56"/>
      <c r="B106" s="348" t="s">
        <v>1245</v>
      </c>
      <c r="C106" s="348" t="s">
        <v>1246</v>
      </c>
      <c r="D106" s="335" t="s">
        <v>454</v>
      </c>
      <c r="E106" s="348" t="s">
        <v>314</v>
      </c>
      <c r="F106" s="348">
        <v>1</v>
      </c>
      <c r="G106" s="348">
        <v>0</v>
      </c>
      <c r="H106" s="337" t="s">
        <v>85</v>
      </c>
      <c r="I106" s="230">
        <v>0.76</v>
      </c>
      <c r="J106" s="230"/>
      <c r="K106" s="58"/>
      <c r="L106" s="59"/>
      <c r="M106" s="60">
        <f t="shared" si="3"/>
        <v>0</v>
      </c>
      <c r="N106" s="60"/>
      <c r="O106" s="1363"/>
      <c r="P106" s="35"/>
      <c r="Q106" s="35"/>
    </row>
    <row r="107" spans="1:17" s="153" customFormat="1" ht="15" customHeight="1">
      <c r="A107" s="56"/>
      <c r="B107" s="348" t="s">
        <v>1245</v>
      </c>
      <c r="C107" s="348" t="s">
        <v>1246</v>
      </c>
      <c r="D107" s="335" t="s">
        <v>454</v>
      </c>
      <c r="E107" s="348" t="s">
        <v>314</v>
      </c>
      <c r="F107" s="348">
        <v>1</v>
      </c>
      <c r="G107" s="348">
        <v>10000</v>
      </c>
      <c r="H107" s="337" t="s">
        <v>85</v>
      </c>
      <c r="I107" s="230"/>
      <c r="J107" s="230"/>
      <c r="K107" s="58"/>
      <c r="L107" s="59"/>
      <c r="M107" s="60">
        <f t="shared" si="3"/>
        <v>0</v>
      </c>
      <c r="N107" s="60"/>
      <c r="O107" s="1363"/>
      <c r="P107" s="35"/>
      <c r="Q107" s="35"/>
    </row>
    <row r="108" spans="1:17" s="153" customFormat="1" ht="15" customHeight="1">
      <c r="A108" s="56"/>
      <c r="B108" s="348" t="s">
        <v>1245</v>
      </c>
      <c r="C108" s="348" t="s">
        <v>1246</v>
      </c>
      <c r="D108" s="335" t="s">
        <v>454</v>
      </c>
      <c r="E108" s="348" t="s">
        <v>314</v>
      </c>
      <c r="F108" s="348">
        <v>1</v>
      </c>
      <c r="G108" s="348">
        <v>20000</v>
      </c>
      <c r="H108" s="337" t="s">
        <v>85</v>
      </c>
      <c r="I108" s="230"/>
      <c r="J108" s="230"/>
      <c r="K108" s="58"/>
      <c r="L108" s="59"/>
      <c r="M108" s="60">
        <f t="shared" si="3"/>
        <v>0</v>
      </c>
      <c r="N108" s="60"/>
      <c r="O108" s="1363"/>
      <c r="P108" s="35"/>
      <c r="Q108" s="35"/>
    </row>
    <row r="109" spans="1:17" s="153" customFormat="1" ht="15" customHeight="1">
      <c r="A109" s="56"/>
      <c r="B109" s="348" t="s">
        <v>1245</v>
      </c>
      <c r="C109" s="348" t="s">
        <v>1246</v>
      </c>
      <c r="D109" s="335" t="s">
        <v>454</v>
      </c>
      <c r="E109" s="348" t="s">
        <v>314</v>
      </c>
      <c r="F109" s="348">
        <v>1</v>
      </c>
      <c r="G109" s="348">
        <v>30000</v>
      </c>
      <c r="H109" s="337" t="s">
        <v>85</v>
      </c>
      <c r="I109" s="230"/>
      <c r="J109" s="230"/>
      <c r="K109" s="58"/>
      <c r="L109" s="59"/>
      <c r="M109" s="60">
        <f t="shared" si="3"/>
        <v>0</v>
      </c>
      <c r="N109" s="60"/>
      <c r="O109" s="1363"/>
      <c r="P109" s="35"/>
      <c r="Q109" s="35"/>
    </row>
    <row r="110" spans="1:17" s="153" customFormat="1" ht="15" customHeight="1">
      <c r="A110" s="56"/>
      <c r="B110" s="348" t="s">
        <v>1245</v>
      </c>
      <c r="C110" s="348" t="s">
        <v>1246</v>
      </c>
      <c r="D110" s="335" t="s">
        <v>454</v>
      </c>
      <c r="E110" s="348" t="s">
        <v>314</v>
      </c>
      <c r="F110" s="348">
        <v>1</v>
      </c>
      <c r="G110" s="348">
        <v>50000</v>
      </c>
      <c r="H110" s="337" t="s">
        <v>85</v>
      </c>
      <c r="I110" s="230"/>
      <c r="J110" s="230"/>
      <c r="K110" s="58"/>
      <c r="L110" s="59"/>
      <c r="M110" s="60">
        <f t="shared" si="3"/>
        <v>0</v>
      </c>
      <c r="N110" s="60"/>
      <c r="O110" s="1363"/>
      <c r="P110" s="35"/>
      <c r="Q110" s="35"/>
    </row>
    <row r="111" spans="1:17" s="153" customFormat="1" ht="15" customHeight="1">
      <c r="A111" s="56"/>
      <c r="B111" s="348" t="s">
        <v>1245</v>
      </c>
      <c r="C111" s="348" t="s">
        <v>1246</v>
      </c>
      <c r="D111" s="335" t="s">
        <v>454</v>
      </c>
      <c r="E111" s="348" t="s">
        <v>314</v>
      </c>
      <c r="F111" s="348">
        <v>1</v>
      </c>
      <c r="G111" s="348">
        <v>100000</v>
      </c>
      <c r="H111" s="337" t="s">
        <v>85</v>
      </c>
      <c r="I111" s="230"/>
      <c r="J111" s="230"/>
      <c r="K111" s="58"/>
      <c r="L111" s="59"/>
      <c r="M111" s="60">
        <f t="shared" si="3"/>
        <v>0</v>
      </c>
      <c r="N111" s="60"/>
      <c r="O111" s="1363"/>
      <c r="P111" s="35"/>
      <c r="Q111" s="35"/>
    </row>
    <row r="112" spans="1:17" s="153" customFormat="1" ht="15" customHeight="1">
      <c r="A112" s="56"/>
      <c r="B112" s="348" t="s">
        <v>1248</v>
      </c>
      <c r="C112" s="348" t="s">
        <v>1249</v>
      </c>
      <c r="D112" s="335" t="s">
        <v>117</v>
      </c>
      <c r="E112" s="348" t="s">
        <v>314</v>
      </c>
      <c r="F112" s="348">
        <v>1</v>
      </c>
      <c r="G112" s="348">
        <v>0</v>
      </c>
      <c r="H112" s="337" t="s">
        <v>85</v>
      </c>
      <c r="I112" s="230">
        <v>0.96</v>
      </c>
      <c r="J112" s="230"/>
      <c r="K112" s="58"/>
      <c r="L112" s="59"/>
      <c r="M112" s="60">
        <f t="shared" si="3"/>
        <v>0</v>
      </c>
      <c r="N112" s="60"/>
      <c r="O112" s="1363"/>
      <c r="P112" s="35"/>
      <c r="Q112" s="35"/>
    </row>
    <row r="113" spans="1:17" s="153" customFormat="1" ht="15" customHeight="1">
      <c r="A113" s="56"/>
      <c r="B113" s="348" t="s">
        <v>1248</v>
      </c>
      <c r="C113" s="348" t="s">
        <v>1249</v>
      </c>
      <c r="D113" s="335" t="s">
        <v>117</v>
      </c>
      <c r="E113" s="348" t="s">
        <v>314</v>
      </c>
      <c r="F113" s="348">
        <v>1</v>
      </c>
      <c r="G113" s="348">
        <v>10000</v>
      </c>
      <c r="H113" s="337" t="s">
        <v>85</v>
      </c>
      <c r="I113" s="230"/>
      <c r="J113" s="230"/>
      <c r="K113" s="58"/>
      <c r="L113" s="59"/>
      <c r="M113" s="60">
        <f t="shared" si="3"/>
        <v>0</v>
      </c>
      <c r="N113" s="60"/>
      <c r="O113" s="1363"/>
      <c r="P113" s="35"/>
      <c r="Q113" s="35"/>
    </row>
    <row r="114" spans="1:17" s="153" customFormat="1" ht="15" customHeight="1">
      <c r="A114" s="56"/>
      <c r="B114" s="348" t="s">
        <v>1248</v>
      </c>
      <c r="C114" s="348" t="s">
        <v>1249</v>
      </c>
      <c r="D114" s="335" t="s">
        <v>117</v>
      </c>
      <c r="E114" s="348" t="s">
        <v>314</v>
      </c>
      <c r="F114" s="348">
        <v>1</v>
      </c>
      <c r="G114" s="348">
        <v>20000</v>
      </c>
      <c r="H114" s="337" t="s">
        <v>85</v>
      </c>
      <c r="I114" s="230">
        <v>0.96</v>
      </c>
      <c r="J114" s="230"/>
      <c r="K114" s="58"/>
      <c r="L114" s="59"/>
      <c r="M114" s="60">
        <f t="shared" si="3"/>
        <v>0</v>
      </c>
      <c r="N114" s="60"/>
      <c r="O114" s="1363"/>
      <c r="P114" s="35"/>
      <c r="Q114" s="35"/>
    </row>
    <row r="115" spans="1:17" s="153" customFormat="1" ht="15" customHeight="1">
      <c r="A115" s="56"/>
      <c r="B115" s="348" t="s">
        <v>1248</v>
      </c>
      <c r="C115" s="348" t="s">
        <v>1249</v>
      </c>
      <c r="D115" s="335" t="s">
        <v>117</v>
      </c>
      <c r="E115" s="348" t="s">
        <v>314</v>
      </c>
      <c r="F115" s="348">
        <v>1</v>
      </c>
      <c r="G115" s="348">
        <v>30000</v>
      </c>
      <c r="H115" s="337" t="s">
        <v>85</v>
      </c>
      <c r="I115" s="230"/>
      <c r="J115" s="230"/>
      <c r="K115" s="58"/>
      <c r="L115" s="59"/>
      <c r="M115" s="60">
        <f t="shared" si="3"/>
        <v>0</v>
      </c>
      <c r="N115" s="60"/>
      <c r="O115" s="1363"/>
      <c r="P115" s="35"/>
      <c r="Q115" s="35"/>
    </row>
    <row r="116" spans="1:17" s="153" customFormat="1" ht="15" customHeight="1">
      <c r="A116" s="56"/>
      <c r="B116" s="348" t="s">
        <v>1248</v>
      </c>
      <c r="C116" s="348" t="s">
        <v>1249</v>
      </c>
      <c r="D116" s="335" t="s">
        <v>117</v>
      </c>
      <c r="E116" s="348" t="s">
        <v>314</v>
      </c>
      <c r="F116" s="348">
        <v>1</v>
      </c>
      <c r="G116" s="348">
        <v>50000</v>
      </c>
      <c r="H116" s="337" t="s">
        <v>85</v>
      </c>
      <c r="I116" s="230"/>
      <c r="J116" s="230"/>
      <c r="K116" s="58"/>
      <c r="L116" s="59"/>
      <c r="M116" s="60">
        <f t="shared" si="3"/>
        <v>0</v>
      </c>
      <c r="N116" s="60"/>
      <c r="O116" s="1363"/>
      <c r="P116" s="35"/>
      <c r="Q116" s="35"/>
    </row>
    <row r="117" spans="1:17" s="153" customFormat="1" ht="15" customHeight="1">
      <c r="A117" s="56"/>
      <c r="B117" s="348" t="s">
        <v>1248</v>
      </c>
      <c r="C117" s="348" t="s">
        <v>1249</v>
      </c>
      <c r="D117" s="335" t="s">
        <v>117</v>
      </c>
      <c r="E117" s="348" t="s">
        <v>314</v>
      </c>
      <c r="F117" s="348">
        <v>1</v>
      </c>
      <c r="G117" s="348">
        <v>100000</v>
      </c>
      <c r="H117" s="337" t="s">
        <v>85</v>
      </c>
      <c r="I117" s="230"/>
      <c r="J117" s="230"/>
      <c r="K117" s="58"/>
      <c r="L117" s="59"/>
      <c r="M117" s="60">
        <f t="shared" si="3"/>
        <v>0</v>
      </c>
      <c r="N117" s="60"/>
      <c r="O117" s="1363"/>
      <c r="P117" s="35"/>
      <c r="Q117" s="35"/>
    </row>
    <row r="118" spans="1:17" s="153" customFormat="1" ht="15" customHeight="1">
      <c r="A118" s="56"/>
      <c r="B118" s="348" t="s">
        <v>1250</v>
      </c>
      <c r="C118" s="348" t="s">
        <v>1251</v>
      </c>
      <c r="D118" s="335" t="s">
        <v>118</v>
      </c>
      <c r="E118" s="348" t="s">
        <v>314</v>
      </c>
      <c r="F118" s="348">
        <v>1</v>
      </c>
      <c r="G118" s="348">
        <v>0</v>
      </c>
      <c r="H118" s="337" t="s">
        <v>85</v>
      </c>
      <c r="I118" s="230">
        <v>0.7</v>
      </c>
      <c r="J118" s="230"/>
      <c r="K118" s="58"/>
      <c r="L118" s="59"/>
      <c r="M118" s="60">
        <f t="shared" si="3"/>
        <v>0</v>
      </c>
      <c r="N118" s="60"/>
      <c r="O118" s="1363"/>
      <c r="P118" s="35"/>
      <c r="Q118" s="35"/>
    </row>
    <row r="119" spans="1:17" s="153" customFormat="1" ht="15" customHeight="1">
      <c r="A119" s="56"/>
      <c r="B119" s="348" t="s">
        <v>1250</v>
      </c>
      <c r="C119" s="348" t="s">
        <v>1251</v>
      </c>
      <c r="D119" s="335" t="s">
        <v>118</v>
      </c>
      <c r="E119" s="348" t="s">
        <v>314</v>
      </c>
      <c r="F119" s="348">
        <v>1</v>
      </c>
      <c r="G119" s="348">
        <v>10000</v>
      </c>
      <c r="H119" s="337" t="s">
        <v>85</v>
      </c>
      <c r="I119" s="230"/>
      <c r="J119" s="230"/>
      <c r="K119" s="58"/>
      <c r="L119" s="59"/>
      <c r="M119" s="60">
        <f t="shared" si="3"/>
        <v>0</v>
      </c>
      <c r="N119" s="60"/>
      <c r="O119" s="1363"/>
      <c r="P119" s="35"/>
      <c r="Q119" s="35"/>
    </row>
    <row r="120" spans="1:17" s="153" customFormat="1" ht="15" customHeight="1">
      <c r="A120" s="56"/>
      <c r="B120" s="348" t="s">
        <v>1250</v>
      </c>
      <c r="C120" s="348" t="s">
        <v>1251</v>
      </c>
      <c r="D120" s="335" t="s">
        <v>118</v>
      </c>
      <c r="E120" s="348" t="s">
        <v>314</v>
      </c>
      <c r="F120" s="348">
        <v>1</v>
      </c>
      <c r="G120" s="348">
        <v>20000</v>
      </c>
      <c r="H120" s="337" t="s">
        <v>85</v>
      </c>
      <c r="I120" s="230"/>
      <c r="J120" s="230"/>
      <c r="K120" s="58"/>
      <c r="L120" s="59"/>
      <c r="M120" s="60">
        <f t="shared" si="3"/>
        <v>0</v>
      </c>
      <c r="N120" s="60"/>
      <c r="O120" s="1363"/>
      <c r="P120" s="35"/>
      <c r="Q120" s="35"/>
    </row>
    <row r="121" spans="1:17" s="153" customFormat="1" ht="15" customHeight="1">
      <c r="A121" s="56"/>
      <c r="B121" s="348" t="s">
        <v>1250</v>
      </c>
      <c r="C121" s="348" t="s">
        <v>1251</v>
      </c>
      <c r="D121" s="335" t="s">
        <v>118</v>
      </c>
      <c r="E121" s="348" t="s">
        <v>314</v>
      </c>
      <c r="F121" s="348">
        <v>1</v>
      </c>
      <c r="G121" s="348">
        <v>30000</v>
      </c>
      <c r="H121" s="337" t="s">
        <v>85</v>
      </c>
      <c r="I121" s="230"/>
      <c r="J121" s="230"/>
      <c r="K121" s="58"/>
      <c r="L121" s="59"/>
      <c r="M121" s="60">
        <f t="shared" si="3"/>
        <v>0</v>
      </c>
      <c r="N121" s="60"/>
      <c r="O121" s="1363"/>
      <c r="P121" s="35"/>
      <c r="Q121" s="35"/>
    </row>
    <row r="122" spans="1:17" s="153" customFormat="1" ht="15" customHeight="1">
      <c r="A122" s="56"/>
      <c r="B122" s="348" t="s">
        <v>1250</v>
      </c>
      <c r="C122" s="348" t="s">
        <v>1251</v>
      </c>
      <c r="D122" s="335" t="s">
        <v>118</v>
      </c>
      <c r="E122" s="348" t="s">
        <v>314</v>
      </c>
      <c r="F122" s="348">
        <v>1</v>
      </c>
      <c r="G122" s="348">
        <v>50000</v>
      </c>
      <c r="H122" s="337" t="s">
        <v>85</v>
      </c>
      <c r="I122" s="230"/>
      <c r="J122" s="230"/>
      <c r="K122" s="58"/>
      <c r="L122" s="59"/>
      <c r="M122" s="60">
        <f t="shared" si="3"/>
        <v>0</v>
      </c>
      <c r="N122" s="60"/>
      <c r="O122" s="1363"/>
      <c r="P122" s="35"/>
      <c r="Q122" s="35"/>
    </row>
    <row r="123" spans="1:17" s="153" customFormat="1" ht="15" customHeight="1">
      <c r="A123" s="56"/>
      <c r="B123" s="348" t="s">
        <v>1250</v>
      </c>
      <c r="C123" s="348" t="s">
        <v>1251</v>
      </c>
      <c r="D123" s="335" t="s">
        <v>118</v>
      </c>
      <c r="E123" s="348" t="s">
        <v>314</v>
      </c>
      <c r="F123" s="348">
        <v>1</v>
      </c>
      <c r="G123" s="348">
        <v>100000</v>
      </c>
      <c r="H123" s="337" t="s">
        <v>85</v>
      </c>
      <c r="I123" s="230"/>
      <c r="J123" s="230"/>
      <c r="K123" s="58"/>
      <c r="L123" s="59"/>
      <c r="M123" s="60">
        <f t="shared" si="3"/>
        <v>0</v>
      </c>
      <c r="N123" s="60"/>
      <c r="O123" s="1363"/>
      <c r="P123" s="35"/>
      <c r="Q123" s="35"/>
    </row>
    <row r="124" spans="1:17" s="153" customFormat="1" ht="15" customHeight="1">
      <c r="A124" s="56"/>
      <c r="B124" s="348" t="s">
        <v>1250</v>
      </c>
      <c r="C124" s="348" t="s">
        <v>1251</v>
      </c>
      <c r="D124" s="335" t="s">
        <v>118</v>
      </c>
      <c r="E124" s="348" t="s">
        <v>314</v>
      </c>
      <c r="F124" s="348">
        <v>1</v>
      </c>
      <c r="G124" s="348">
        <v>200000</v>
      </c>
      <c r="H124" s="337" t="s">
        <v>85</v>
      </c>
      <c r="I124" s="230">
        <v>0.7</v>
      </c>
      <c r="J124" s="230"/>
      <c r="K124" s="58"/>
      <c r="L124" s="59"/>
      <c r="M124" s="60">
        <f t="shared" si="3"/>
        <v>0</v>
      </c>
      <c r="N124" s="60"/>
      <c r="O124" s="1363"/>
      <c r="P124" s="35"/>
      <c r="Q124" s="35"/>
    </row>
    <row r="125" spans="1:17" s="153" customFormat="1" ht="15" customHeight="1">
      <c r="A125" s="56"/>
      <c r="B125" s="348" t="s">
        <v>1250</v>
      </c>
      <c r="C125" s="348" t="s">
        <v>1251</v>
      </c>
      <c r="D125" s="335" t="s">
        <v>118</v>
      </c>
      <c r="E125" s="348" t="s">
        <v>314</v>
      </c>
      <c r="F125" s="348">
        <v>1</v>
      </c>
      <c r="G125" s="348">
        <v>300000</v>
      </c>
      <c r="H125" s="337" t="s">
        <v>85</v>
      </c>
      <c r="I125" s="230"/>
      <c r="J125" s="230"/>
      <c r="K125" s="58"/>
      <c r="L125" s="59"/>
      <c r="M125" s="60">
        <f t="shared" si="3"/>
        <v>0</v>
      </c>
      <c r="N125" s="60"/>
      <c r="O125" s="1363"/>
      <c r="P125" s="35"/>
      <c r="Q125" s="35"/>
    </row>
    <row r="126" spans="1:17" s="153" customFormat="1" ht="15" customHeight="1">
      <c r="A126" s="56"/>
      <c r="B126" s="348" t="s">
        <v>1250</v>
      </c>
      <c r="C126" s="348" t="s">
        <v>1251</v>
      </c>
      <c r="D126" s="335" t="s">
        <v>118</v>
      </c>
      <c r="E126" s="348" t="s">
        <v>314</v>
      </c>
      <c r="F126" s="348">
        <v>1</v>
      </c>
      <c r="G126" s="348">
        <v>500000</v>
      </c>
      <c r="H126" s="337" t="s">
        <v>85</v>
      </c>
      <c r="I126" s="230"/>
      <c r="J126" s="230"/>
      <c r="K126" s="58"/>
      <c r="L126" s="59"/>
      <c r="M126" s="60">
        <f t="shared" si="3"/>
        <v>0</v>
      </c>
      <c r="N126" s="60"/>
      <c r="O126" s="1363"/>
      <c r="P126" s="35"/>
      <c r="Q126" s="35"/>
    </row>
    <row r="127" spans="1:17" s="153" customFormat="1" ht="15" customHeight="1">
      <c r="A127" s="56"/>
      <c r="B127" s="348" t="s">
        <v>1252</v>
      </c>
      <c r="C127" s="348" t="s">
        <v>1253</v>
      </c>
      <c r="D127" s="335" t="s">
        <v>119</v>
      </c>
      <c r="E127" s="348" t="s">
        <v>314</v>
      </c>
      <c r="F127" s="348">
        <v>1</v>
      </c>
      <c r="G127" s="348">
        <v>0</v>
      </c>
      <c r="H127" s="337" t="s">
        <v>85</v>
      </c>
      <c r="I127" s="230">
        <v>0.83</v>
      </c>
      <c r="J127" s="230"/>
      <c r="K127" s="58"/>
      <c r="L127" s="59"/>
      <c r="M127" s="60">
        <f t="shared" si="3"/>
        <v>0</v>
      </c>
      <c r="N127" s="60"/>
      <c r="O127" s="1363"/>
      <c r="P127" s="35"/>
      <c r="Q127" s="35"/>
    </row>
    <row r="128" spans="1:17" s="153" customFormat="1" ht="15" customHeight="1">
      <c r="A128" s="56"/>
      <c r="B128" s="348" t="s">
        <v>1252</v>
      </c>
      <c r="C128" s="348" t="s">
        <v>1253</v>
      </c>
      <c r="D128" s="335" t="s">
        <v>119</v>
      </c>
      <c r="E128" s="348" t="s">
        <v>314</v>
      </c>
      <c r="F128" s="348">
        <v>1</v>
      </c>
      <c r="G128" s="348">
        <v>10000</v>
      </c>
      <c r="H128" s="337" t="s">
        <v>85</v>
      </c>
      <c r="I128" s="230">
        <v>0.83</v>
      </c>
      <c r="J128" s="230"/>
      <c r="K128" s="58"/>
      <c r="L128" s="59"/>
      <c r="M128" s="60">
        <f t="shared" si="3"/>
        <v>0</v>
      </c>
      <c r="N128" s="60"/>
      <c r="O128" s="1363"/>
      <c r="P128" s="35"/>
      <c r="Q128" s="35"/>
    </row>
    <row r="129" spans="1:17" s="153" customFormat="1" ht="15" customHeight="1">
      <c r="A129" s="56"/>
      <c r="B129" s="348" t="s">
        <v>1252</v>
      </c>
      <c r="C129" s="348" t="s">
        <v>1253</v>
      </c>
      <c r="D129" s="335" t="s">
        <v>119</v>
      </c>
      <c r="E129" s="348" t="s">
        <v>314</v>
      </c>
      <c r="F129" s="348">
        <v>1</v>
      </c>
      <c r="G129" s="348">
        <v>20000</v>
      </c>
      <c r="H129" s="337" t="s">
        <v>85</v>
      </c>
      <c r="I129" s="230">
        <v>0.76</v>
      </c>
      <c r="J129" s="230"/>
      <c r="K129" s="58"/>
      <c r="L129" s="59"/>
      <c r="M129" s="60">
        <f t="shared" si="3"/>
        <v>0</v>
      </c>
      <c r="N129" s="60"/>
      <c r="O129" s="1363"/>
      <c r="P129" s="35"/>
      <c r="Q129" s="35"/>
    </row>
    <row r="130" spans="1:17" s="153" customFormat="1" ht="15" customHeight="1">
      <c r="A130" s="56"/>
      <c r="B130" s="348" t="s">
        <v>1252</v>
      </c>
      <c r="C130" s="348" t="s">
        <v>1253</v>
      </c>
      <c r="D130" s="335" t="s">
        <v>119</v>
      </c>
      <c r="E130" s="348" t="s">
        <v>314</v>
      </c>
      <c r="F130" s="348">
        <v>1</v>
      </c>
      <c r="G130" s="348">
        <v>30000</v>
      </c>
      <c r="H130" s="337" t="s">
        <v>85</v>
      </c>
      <c r="I130" s="230">
        <v>0.76</v>
      </c>
      <c r="J130" s="230"/>
      <c r="K130" s="58"/>
      <c r="L130" s="59"/>
      <c r="M130" s="60">
        <f t="shared" si="3"/>
        <v>0</v>
      </c>
      <c r="N130" s="60"/>
      <c r="O130" s="1363"/>
      <c r="P130" s="35"/>
      <c r="Q130" s="35"/>
    </row>
    <row r="131" spans="1:17" s="153" customFormat="1" ht="15" customHeight="1">
      <c r="A131" s="56"/>
      <c r="B131" s="348" t="s">
        <v>1252</v>
      </c>
      <c r="C131" s="348" t="s">
        <v>1253</v>
      </c>
      <c r="D131" s="335" t="s">
        <v>119</v>
      </c>
      <c r="E131" s="348" t="s">
        <v>314</v>
      </c>
      <c r="F131" s="348">
        <v>1</v>
      </c>
      <c r="G131" s="348">
        <v>50000</v>
      </c>
      <c r="H131" s="337" t="s">
        <v>85</v>
      </c>
      <c r="I131" s="230">
        <v>0.73</v>
      </c>
      <c r="J131" s="230"/>
      <c r="K131" s="58"/>
      <c r="L131" s="59"/>
      <c r="M131" s="60">
        <f t="shared" si="3"/>
        <v>0</v>
      </c>
      <c r="N131" s="60"/>
      <c r="O131" s="1363"/>
      <c r="P131" s="35"/>
      <c r="Q131" s="35"/>
    </row>
    <row r="132" spans="1:17" s="153" customFormat="1" ht="15" customHeight="1">
      <c r="A132" s="56"/>
      <c r="B132" s="348" t="s">
        <v>120</v>
      </c>
      <c r="C132" s="348" t="s">
        <v>1253</v>
      </c>
      <c r="D132" s="335" t="s">
        <v>119</v>
      </c>
      <c r="E132" s="348" t="s">
        <v>314</v>
      </c>
      <c r="F132" s="348">
        <v>1</v>
      </c>
      <c r="G132" s="348">
        <v>100000</v>
      </c>
      <c r="H132" s="337" t="s">
        <v>85</v>
      </c>
      <c r="I132" s="230">
        <v>0.71</v>
      </c>
      <c r="J132" s="230"/>
      <c r="K132" s="58"/>
      <c r="L132" s="59"/>
      <c r="M132" s="60">
        <f t="shared" si="3"/>
        <v>0</v>
      </c>
      <c r="N132" s="60"/>
      <c r="O132" s="1363"/>
      <c r="P132" s="35"/>
      <c r="Q132" s="35"/>
    </row>
    <row r="133" spans="1:17" s="153" customFormat="1" ht="15" customHeight="1">
      <c r="A133" s="56"/>
      <c r="B133" s="348" t="s">
        <v>1252</v>
      </c>
      <c r="C133" s="348" t="s">
        <v>1253</v>
      </c>
      <c r="D133" s="335" t="s">
        <v>119</v>
      </c>
      <c r="E133" s="348" t="s">
        <v>314</v>
      </c>
      <c r="F133" s="348">
        <v>1</v>
      </c>
      <c r="G133" s="348">
        <v>200000</v>
      </c>
      <c r="H133" s="337" t="s">
        <v>85</v>
      </c>
      <c r="I133" s="230">
        <v>0.71</v>
      </c>
      <c r="J133" s="230"/>
      <c r="K133" s="58"/>
      <c r="L133" s="59"/>
      <c r="M133" s="60">
        <f t="shared" ref="M133:M164" si="4">K133*F133</f>
        <v>0</v>
      </c>
      <c r="N133" s="60"/>
      <c r="O133" s="1363"/>
      <c r="P133" s="35"/>
      <c r="Q133" s="35"/>
    </row>
    <row r="134" spans="1:17" s="153" customFormat="1" ht="15" customHeight="1">
      <c r="A134" s="56"/>
      <c r="B134" s="348" t="s">
        <v>1252</v>
      </c>
      <c r="C134" s="348" t="s">
        <v>1253</v>
      </c>
      <c r="D134" s="335" t="s">
        <v>119</v>
      </c>
      <c r="E134" s="348" t="s">
        <v>314</v>
      </c>
      <c r="F134" s="348">
        <v>1</v>
      </c>
      <c r="G134" s="348">
        <v>300000</v>
      </c>
      <c r="H134" s="337" t="s">
        <v>85</v>
      </c>
      <c r="I134" s="230">
        <v>0.69</v>
      </c>
      <c r="J134" s="230"/>
      <c r="K134" s="58"/>
      <c r="L134" s="59"/>
      <c r="M134" s="60">
        <f t="shared" si="4"/>
        <v>0</v>
      </c>
      <c r="N134" s="60"/>
      <c r="O134" s="1363"/>
      <c r="P134" s="35"/>
      <c r="Q134" s="35"/>
    </row>
    <row r="135" spans="1:17" s="153" customFormat="1" ht="15" customHeight="1">
      <c r="A135" s="56"/>
      <c r="B135" s="348" t="s">
        <v>1252</v>
      </c>
      <c r="C135" s="348" t="s">
        <v>1253</v>
      </c>
      <c r="D135" s="335" t="s">
        <v>119</v>
      </c>
      <c r="E135" s="348" t="s">
        <v>314</v>
      </c>
      <c r="F135" s="348">
        <v>1</v>
      </c>
      <c r="G135" s="348">
        <v>500000</v>
      </c>
      <c r="H135" s="337" t="s">
        <v>85</v>
      </c>
      <c r="I135" s="230">
        <v>0.67</v>
      </c>
      <c r="J135" s="230"/>
      <c r="K135" s="58"/>
      <c r="L135" s="59"/>
      <c r="M135" s="60">
        <f t="shared" si="4"/>
        <v>0</v>
      </c>
      <c r="N135" s="60"/>
      <c r="O135" s="1363"/>
      <c r="P135" s="35"/>
      <c r="Q135" s="35"/>
    </row>
    <row r="136" spans="1:17" s="132" customFormat="1" ht="15" customHeight="1">
      <c r="A136" s="344">
        <v>7</v>
      </c>
      <c r="B136" s="348" t="s">
        <v>1254</v>
      </c>
      <c r="C136" s="348" t="s">
        <v>1255</v>
      </c>
      <c r="D136" s="335" t="s">
        <v>121</v>
      </c>
      <c r="E136" s="348" t="s">
        <v>314</v>
      </c>
      <c r="F136" s="348">
        <v>1</v>
      </c>
      <c r="G136" s="348">
        <v>0</v>
      </c>
      <c r="H136" s="337" t="s">
        <v>85</v>
      </c>
      <c r="I136" s="230">
        <v>0.83</v>
      </c>
      <c r="J136" s="230"/>
      <c r="K136" s="58"/>
      <c r="L136" s="59"/>
      <c r="M136" s="60">
        <f t="shared" si="4"/>
        <v>0</v>
      </c>
      <c r="N136" s="60"/>
      <c r="O136" s="1363"/>
      <c r="P136" s="35"/>
      <c r="Q136" s="35"/>
    </row>
    <row r="137" spans="1:17" s="132" customFormat="1" ht="15" customHeight="1">
      <c r="A137" s="344">
        <v>8</v>
      </c>
      <c r="B137" s="344" t="s">
        <v>1256</v>
      </c>
      <c r="C137" s="344" t="s">
        <v>1257</v>
      </c>
      <c r="D137" s="347" t="s">
        <v>122</v>
      </c>
      <c r="E137" s="344" t="s">
        <v>314</v>
      </c>
      <c r="F137" s="344">
        <v>1</v>
      </c>
      <c r="G137" s="344">
        <v>0</v>
      </c>
      <c r="H137" s="345" t="s">
        <v>85</v>
      </c>
      <c r="I137" s="230">
        <v>0.83</v>
      </c>
      <c r="J137" s="230"/>
      <c r="K137" s="58"/>
      <c r="L137" s="59"/>
      <c r="M137" s="60">
        <f t="shared" si="4"/>
        <v>0</v>
      </c>
      <c r="N137" s="60"/>
      <c r="O137" s="1363"/>
      <c r="P137" s="35"/>
      <c r="Q137" s="35"/>
    </row>
    <row r="138" spans="1:17" s="132" customFormat="1" ht="15" customHeight="1">
      <c r="A138" s="344">
        <v>9</v>
      </c>
      <c r="B138" s="344" t="s">
        <v>1258</v>
      </c>
      <c r="C138" s="344" t="s">
        <v>1259</v>
      </c>
      <c r="D138" s="347" t="s">
        <v>123</v>
      </c>
      <c r="E138" s="344" t="s">
        <v>314</v>
      </c>
      <c r="F138" s="344">
        <v>1</v>
      </c>
      <c r="G138" s="344">
        <v>0</v>
      </c>
      <c r="H138" s="345" t="s">
        <v>85</v>
      </c>
      <c r="I138" s="230">
        <v>1.52</v>
      </c>
      <c r="J138" s="230"/>
      <c r="K138" s="58"/>
      <c r="L138" s="59"/>
      <c r="M138" s="60">
        <f t="shared" si="4"/>
        <v>0</v>
      </c>
      <c r="N138" s="60"/>
      <c r="O138" s="1363"/>
      <c r="P138" s="35"/>
      <c r="Q138" s="35"/>
    </row>
    <row r="139" spans="1:17" s="153" customFormat="1" ht="15" customHeight="1">
      <c r="A139" s="56"/>
      <c r="B139" s="348" t="s">
        <v>524</v>
      </c>
      <c r="C139" s="348" t="s">
        <v>525</v>
      </c>
      <c r="D139" s="335" t="s">
        <v>124</v>
      </c>
      <c r="E139" s="348" t="s">
        <v>314</v>
      </c>
      <c r="F139" s="348">
        <v>1</v>
      </c>
      <c r="G139" s="348">
        <v>0</v>
      </c>
      <c r="H139" s="337" t="s">
        <v>85</v>
      </c>
      <c r="I139" s="230">
        <v>0.83</v>
      </c>
      <c r="J139" s="230"/>
      <c r="K139" s="58"/>
      <c r="L139" s="59"/>
      <c r="M139" s="60">
        <f t="shared" si="4"/>
        <v>0</v>
      </c>
      <c r="N139" s="60"/>
      <c r="O139" s="1363"/>
      <c r="P139" s="35"/>
      <c r="Q139" s="35"/>
    </row>
    <row r="140" spans="1:17" s="153" customFormat="1" ht="15" customHeight="1">
      <c r="A140" s="56"/>
      <c r="B140" s="348" t="s">
        <v>524</v>
      </c>
      <c r="C140" s="348" t="s">
        <v>525</v>
      </c>
      <c r="D140" s="335" t="s">
        <v>124</v>
      </c>
      <c r="E140" s="348" t="s">
        <v>314</v>
      </c>
      <c r="F140" s="348">
        <v>1</v>
      </c>
      <c r="G140" s="348">
        <v>10000</v>
      </c>
      <c r="H140" s="337" t="s">
        <v>85</v>
      </c>
      <c r="I140" s="230">
        <v>0.83</v>
      </c>
      <c r="J140" s="230"/>
      <c r="K140" s="58"/>
      <c r="L140" s="59"/>
      <c r="M140" s="60">
        <f t="shared" si="4"/>
        <v>0</v>
      </c>
      <c r="N140" s="60"/>
      <c r="O140" s="1363"/>
      <c r="P140" s="35"/>
      <c r="Q140" s="35"/>
    </row>
    <row r="141" spans="1:17" s="153" customFormat="1" ht="15" customHeight="1">
      <c r="A141" s="56"/>
      <c r="B141" s="348" t="s">
        <v>524</v>
      </c>
      <c r="C141" s="348" t="s">
        <v>525</v>
      </c>
      <c r="D141" s="335" t="s">
        <v>124</v>
      </c>
      <c r="E141" s="348" t="s">
        <v>314</v>
      </c>
      <c r="F141" s="348">
        <v>1</v>
      </c>
      <c r="G141" s="348">
        <v>20000</v>
      </c>
      <c r="H141" s="337" t="s">
        <v>85</v>
      </c>
      <c r="I141" s="230">
        <v>0.76</v>
      </c>
      <c r="J141" s="230"/>
      <c r="K141" s="58"/>
      <c r="L141" s="59"/>
      <c r="M141" s="60">
        <f t="shared" si="4"/>
        <v>0</v>
      </c>
      <c r="N141" s="60"/>
      <c r="O141" s="1363"/>
      <c r="P141" s="35"/>
      <c r="Q141" s="35"/>
    </row>
    <row r="142" spans="1:17" s="153" customFormat="1" ht="15" customHeight="1">
      <c r="A142" s="56"/>
      <c r="B142" s="348" t="s">
        <v>125</v>
      </c>
      <c r="C142" s="348" t="s">
        <v>525</v>
      </c>
      <c r="D142" s="335" t="s">
        <v>124</v>
      </c>
      <c r="E142" s="348" t="s">
        <v>314</v>
      </c>
      <c r="F142" s="348">
        <v>1</v>
      </c>
      <c r="G142" s="348">
        <v>30000</v>
      </c>
      <c r="H142" s="337" t="s">
        <v>85</v>
      </c>
      <c r="I142" s="230">
        <v>0.76</v>
      </c>
      <c r="J142" s="230"/>
      <c r="K142" s="58"/>
      <c r="L142" s="59"/>
      <c r="M142" s="60">
        <f t="shared" si="4"/>
        <v>0</v>
      </c>
      <c r="N142" s="60"/>
      <c r="O142" s="1363"/>
      <c r="P142" s="35"/>
      <c r="Q142" s="35"/>
    </row>
    <row r="143" spans="1:17" s="153" customFormat="1" ht="15" customHeight="1">
      <c r="A143" s="56"/>
      <c r="B143" s="348" t="s">
        <v>524</v>
      </c>
      <c r="C143" s="348" t="s">
        <v>525</v>
      </c>
      <c r="D143" s="335" t="s">
        <v>124</v>
      </c>
      <c r="E143" s="348" t="s">
        <v>314</v>
      </c>
      <c r="F143" s="348">
        <v>1</v>
      </c>
      <c r="G143" s="348">
        <v>50000</v>
      </c>
      <c r="H143" s="337" t="s">
        <v>85</v>
      </c>
      <c r="I143" s="230">
        <v>0.73</v>
      </c>
      <c r="J143" s="230"/>
      <c r="K143" s="58"/>
      <c r="L143" s="59"/>
      <c r="M143" s="60">
        <f t="shared" si="4"/>
        <v>0</v>
      </c>
      <c r="N143" s="60"/>
      <c r="O143" s="1363"/>
      <c r="P143" s="35"/>
      <c r="Q143" s="35"/>
    </row>
    <row r="144" spans="1:17" s="153" customFormat="1" ht="15" customHeight="1">
      <c r="A144" s="56"/>
      <c r="B144" s="348" t="s">
        <v>524</v>
      </c>
      <c r="C144" s="348" t="s">
        <v>525</v>
      </c>
      <c r="D144" s="335" t="s">
        <v>124</v>
      </c>
      <c r="E144" s="348" t="s">
        <v>314</v>
      </c>
      <c r="F144" s="348">
        <v>1</v>
      </c>
      <c r="G144" s="348">
        <v>100000</v>
      </c>
      <c r="H144" s="337" t="s">
        <v>85</v>
      </c>
      <c r="I144" s="230">
        <v>0.71</v>
      </c>
      <c r="J144" s="230"/>
      <c r="K144" s="58"/>
      <c r="L144" s="59"/>
      <c r="M144" s="60">
        <f t="shared" si="4"/>
        <v>0</v>
      </c>
      <c r="N144" s="60"/>
      <c r="O144" s="1363"/>
      <c r="P144" s="35"/>
      <c r="Q144" s="35"/>
    </row>
    <row r="145" spans="1:17" s="153" customFormat="1" ht="15" customHeight="1">
      <c r="A145" s="56"/>
      <c r="B145" s="348" t="s">
        <v>524</v>
      </c>
      <c r="C145" s="348" t="s">
        <v>525</v>
      </c>
      <c r="D145" s="335" t="s">
        <v>124</v>
      </c>
      <c r="E145" s="348" t="s">
        <v>314</v>
      </c>
      <c r="F145" s="348">
        <v>1</v>
      </c>
      <c r="G145" s="348">
        <v>200000</v>
      </c>
      <c r="H145" s="337" t="s">
        <v>85</v>
      </c>
      <c r="I145" s="230">
        <v>0.71</v>
      </c>
      <c r="J145" s="230"/>
      <c r="K145" s="58"/>
      <c r="L145" s="59"/>
      <c r="M145" s="60">
        <f t="shared" si="4"/>
        <v>0</v>
      </c>
      <c r="N145" s="60"/>
      <c r="O145" s="1363"/>
      <c r="P145" s="35"/>
      <c r="Q145" s="35"/>
    </row>
    <row r="146" spans="1:17" s="153" customFormat="1" ht="15" customHeight="1">
      <c r="A146" s="56"/>
      <c r="B146" s="348" t="s">
        <v>524</v>
      </c>
      <c r="C146" s="348" t="s">
        <v>525</v>
      </c>
      <c r="D146" s="335" t="s">
        <v>124</v>
      </c>
      <c r="E146" s="348" t="s">
        <v>314</v>
      </c>
      <c r="F146" s="348">
        <v>1</v>
      </c>
      <c r="G146" s="348">
        <v>300000</v>
      </c>
      <c r="H146" s="337" t="s">
        <v>85</v>
      </c>
      <c r="I146" s="230">
        <v>0.69</v>
      </c>
      <c r="J146" s="230"/>
      <c r="K146" s="58"/>
      <c r="L146" s="59"/>
      <c r="M146" s="60">
        <f t="shared" si="4"/>
        <v>0</v>
      </c>
      <c r="N146" s="60"/>
      <c r="O146" s="1363"/>
      <c r="P146" s="35"/>
      <c r="Q146" s="35"/>
    </row>
    <row r="147" spans="1:17" s="153" customFormat="1" ht="15" customHeight="1">
      <c r="A147" s="56"/>
      <c r="B147" s="348" t="s">
        <v>524</v>
      </c>
      <c r="C147" s="348" t="s">
        <v>525</v>
      </c>
      <c r="D147" s="335" t="s">
        <v>124</v>
      </c>
      <c r="E147" s="348" t="s">
        <v>314</v>
      </c>
      <c r="F147" s="348">
        <v>1</v>
      </c>
      <c r="G147" s="348">
        <v>500000</v>
      </c>
      <c r="H147" s="337" t="s">
        <v>85</v>
      </c>
      <c r="I147" s="230">
        <v>0.67</v>
      </c>
      <c r="J147" s="230"/>
      <c r="K147" s="58"/>
      <c r="L147" s="59"/>
      <c r="M147" s="60">
        <f t="shared" si="4"/>
        <v>0</v>
      </c>
      <c r="N147" s="60"/>
      <c r="O147" s="1363"/>
      <c r="P147" s="35"/>
      <c r="Q147" s="35"/>
    </row>
    <row r="148" spans="1:17" s="153" customFormat="1" ht="15" customHeight="1">
      <c r="A148" s="56"/>
      <c r="B148" s="348" t="s">
        <v>526</v>
      </c>
      <c r="C148" s="348" t="s">
        <v>527</v>
      </c>
      <c r="D148" s="335" t="s">
        <v>126</v>
      </c>
      <c r="E148" s="348" t="s">
        <v>314</v>
      </c>
      <c r="F148" s="348">
        <v>1</v>
      </c>
      <c r="G148" s="348">
        <v>0</v>
      </c>
      <c r="H148" s="337" t="s">
        <v>85</v>
      </c>
      <c r="I148" s="230">
        <v>1.23</v>
      </c>
      <c r="J148" s="230"/>
      <c r="K148" s="58"/>
      <c r="L148" s="59"/>
      <c r="M148" s="60">
        <f t="shared" si="4"/>
        <v>0</v>
      </c>
      <c r="N148" s="60"/>
      <c r="O148" s="1363"/>
      <c r="P148" s="35"/>
      <c r="Q148" s="35"/>
    </row>
    <row r="149" spans="1:17" s="153" customFormat="1" ht="15" customHeight="1">
      <c r="A149" s="56"/>
      <c r="B149" s="348" t="s">
        <v>526</v>
      </c>
      <c r="C149" s="348" t="s">
        <v>527</v>
      </c>
      <c r="D149" s="335" t="s">
        <v>126</v>
      </c>
      <c r="E149" s="348" t="s">
        <v>314</v>
      </c>
      <c r="F149" s="348">
        <v>1</v>
      </c>
      <c r="G149" s="348">
        <v>10000</v>
      </c>
      <c r="H149" s="337" t="s">
        <v>85</v>
      </c>
      <c r="I149" s="230">
        <v>1.23</v>
      </c>
      <c r="J149" s="230"/>
      <c r="K149" s="58"/>
      <c r="L149" s="59"/>
      <c r="M149" s="60">
        <f t="shared" si="4"/>
        <v>0</v>
      </c>
      <c r="N149" s="60"/>
      <c r="O149" s="1363"/>
      <c r="P149" s="35"/>
      <c r="Q149" s="35"/>
    </row>
    <row r="150" spans="1:17" s="153" customFormat="1" ht="15" customHeight="1">
      <c r="A150" s="56"/>
      <c r="B150" s="348" t="s">
        <v>526</v>
      </c>
      <c r="C150" s="348" t="s">
        <v>527</v>
      </c>
      <c r="D150" s="335" t="s">
        <v>126</v>
      </c>
      <c r="E150" s="348" t="s">
        <v>314</v>
      </c>
      <c r="F150" s="348">
        <v>1</v>
      </c>
      <c r="G150" s="348">
        <v>20000</v>
      </c>
      <c r="H150" s="337" t="s">
        <v>85</v>
      </c>
      <c r="I150" s="230">
        <v>0.96</v>
      </c>
      <c r="J150" s="230"/>
      <c r="K150" s="58"/>
      <c r="L150" s="59"/>
      <c r="M150" s="60">
        <f t="shared" si="4"/>
        <v>0</v>
      </c>
      <c r="N150" s="60"/>
      <c r="O150" s="1363"/>
      <c r="P150" s="35"/>
      <c r="Q150" s="35"/>
    </row>
    <row r="151" spans="1:17" s="153" customFormat="1" ht="15" customHeight="1">
      <c r="A151" s="56"/>
      <c r="B151" s="348" t="s">
        <v>526</v>
      </c>
      <c r="C151" s="348" t="s">
        <v>527</v>
      </c>
      <c r="D151" s="335" t="s">
        <v>126</v>
      </c>
      <c r="E151" s="348" t="s">
        <v>314</v>
      </c>
      <c r="F151" s="348">
        <v>1</v>
      </c>
      <c r="G151" s="348">
        <v>30000</v>
      </c>
      <c r="H151" s="337" t="s">
        <v>85</v>
      </c>
      <c r="I151" s="230">
        <v>0.87</v>
      </c>
      <c r="J151" s="230"/>
      <c r="K151" s="58"/>
      <c r="L151" s="59"/>
      <c r="M151" s="60">
        <f t="shared" si="4"/>
        <v>0</v>
      </c>
      <c r="N151" s="60"/>
      <c r="O151" s="1363"/>
      <c r="P151" s="35"/>
      <c r="Q151" s="35"/>
    </row>
    <row r="152" spans="1:17" s="153" customFormat="1" ht="15" customHeight="1">
      <c r="A152" s="56"/>
      <c r="B152" s="348" t="s">
        <v>526</v>
      </c>
      <c r="C152" s="348" t="s">
        <v>527</v>
      </c>
      <c r="D152" s="335" t="s">
        <v>126</v>
      </c>
      <c r="E152" s="348" t="s">
        <v>314</v>
      </c>
      <c r="F152" s="348">
        <v>1</v>
      </c>
      <c r="G152" s="348">
        <v>50000</v>
      </c>
      <c r="H152" s="337" t="s">
        <v>85</v>
      </c>
      <c r="I152" s="230">
        <v>0.82</v>
      </c>
      <c r="J152" s="230"/>
      <c r="K152" s="58"/>
      <c r="L152" s="59"/>
      <c r="M152" s="60">
        <f t="shared" si="4"/>
        <v>0</v>
      </c>
      <c r="N152" s="60"/>
      <c r="O152" s="1363"/>
      <c r="P152" s="35"/>
      <c r="Q152" s="35"/>
    </row>
    <row r="153" spans="1:17" s="153" customFormat="1" ht="15" customHeight="1">
      <c r="A153" s="56"/>
      <c r="B153" s="348" t="s">
        <v>526</v>
      </c>
      <c r="C153" s="348" t="s">
        <v>527</v>
      </c>
      <c r="D153" s="335" t="s">
        <v>126</v>
      </c>
      <c r="E153" s="348" t="s">
        <v>314</v>
      </c>
      <c r="F153" s="348">
        <v>1</v>
      </c>
      <c r="G153" s="348">
        <v>100000</v>
      </c>
      <c r="H153" s="337" t="s">
        <v>85</v>
      </c>
      <c r="I153" s="230">
        <v>0.79</v>
      </c>
      <c r="J153" s="230"/>
      <c r="K153" s="58"/>
      <c r="L153" s="59"/>
      <c r="M153" s="60">
        <f t="shared" si="4"/>
        <v>0</v>
      </c>
      <c r="N153" s="60"/>
      <c r="O153" s="1363"/>
      <c r="P153" s="35"/>
      <c r="Q153" s="35"/>
    </row>
    <row r="154" spans="1:17" s="153" customFormat="1" ht="15" customHeight="1">
      <c r="A154" s="56"/>
      <c r="B154" s="348" t="s">
        <v>528</v>
      </c>
      <c r="C154" s="348" t="s">
        <v>529</v>
      </c>
      <c r="D154" s="335" t="s">
        <v>127</v>
      </c>
      <c r="E154" s="348" t="s">
        <v>314</v>
      </c>
      <c r="F154" s="348">
        <v>1</v>
      </c>
      <c r="G154" s="348">
        <v>0</v>
      </c>
      <c r="H154" s="337" t="s">
        <v>85</v>
      </c>
      <c r="I154" s="230">
        <v>0.6</v>
      </c>
      <c r="J154" s="230"/>
      <c r="K154" s="58"/>
      <c r="L154" s="59"/>
      <c r="M154" s="60">
        <f t="shared" si="4"/>
        <v>0</v>
      </c>
      <c r="N154" s="60"/>
      <c r="O154" s="1363"/>
      <c r="P154" s="35"/>
      <c r="Q154" s="35"/>
    </row>
    <row r="155" spans="1:17" s="153" customFormat="1" ht="15" customHeight="1">
      <c r="A155" s="56"/>
      <c r="B155" s="348" t="s">
        <v>528</v>
      </c>
      <c r="C155" s="348" t="s">
        <v>529</v>
      </c>
      <c r="D155" s="335" t="s">
        <v>127</v>
      </c>
      <c r="E155" s="348" t="s">
        <v>314</v>
      </c>
      <c r="F155" s="348">
        <v>1</v>
      </c>
      <c r="G155" s="348">
        <v>10000</v>
      </c>
      <c r="H155" s="337" t="s">
        <v>85</v>
      </c>
      <c r="I155" s="230">
        <v>0.6</v>
      </c>
      <c r="J155" s="230"/>
      <c r="K155" s="58"/>
      <c r="L155" s="59"/>
      <c r="M155" s="60">
        <f t="shared" si="4"/>
        <v>0</v>
      </c>
      <c r="N155" s="60"/>
      <c r="O155" s="1363"/>
      <c r="P155" s="35"/>
      <c r="Q155" s="35"/>
    </row>
    <row r="156" spans="1:17" s="153" customFormat="1" ht="15" customHeight="1">
      <c r="A156" s="56"/>
      <c r="B156" s="348" t="s">
        <v>528</v>
      </c>
      <c r="C156" s="348" t="s">
        <v>529</v>
      </c>
      <c r="D156" s="335" t="s">
        <v>127</v>
      </c>
      <c r="E156" s="348" t="s">
        <v>314</v>
      </c>
      <c r="F156" s="348">
        <v>1</v>
      </c>
      <c r="G156" s="348">
        <v>20000</v>
      </c>
      <c r="H156" s="337" t="s">
        <v>85</v>
      </c>
      <c r="I156" s="230">
        <v>0.43</v>
      </c>
      <c r="J156" s="230"/>
      <c r="K156" s="58"/>
      <c r="L156" s="59"/>
      <c r="M156" s="60">
        <f t="shared" si="4"/>
        <v>0</v>
      </c>
      <c r="N156" s="60"/>
      <c r="O156" s="1363"/>
      <c r="P156" s="35"/>
      <c r="Q156" s="35"/>
    </row>
    <row r="157" spans="1:17" s="153" customFormat="1" ht="15" customHeight="1">
      <c r="A157" s="56"/>
      <c r="B157" s="348" t="s">
        <v>528</v>
      </c>
      <c r="C157" s="348" t="s">
        <v>529</v>
      </c>
      <c r="D157" s="335" t="s">
        <v>127</v>
      </c>
      <c r="E157" s="348" t="s">
        <v>314</v>
      </c>
      <c r="F157" s="348">
        <v>1</v>
      </c>
      <c r="G157" s="348">
        <v>50000</v>
      </c>
      <c r="H157" s="337" t="s">
        <v>85</v>
      </c>
      <c r="I157" s="230">
        <v>0.41</v>
      </c>
      <c r="J157" s="230"/>
      <c r="K157" s="58"/>
      <c r="L157" s="59"/>
      <c r="M157" s="60">
        <f t="shared" si="4"/>
        <v>0</v>
      </c>
      <c r="N157" s="60"/>
      <c r="O157" s="1363"/>
      <c r="P157" s="35"/>
      <c r="Q157" s="35"/>
    </row>
    <row r="158" spans="1:17" s="153" customFormat="1" ht="15" customHeight="1">
      <c r="A158" s="56"/>
      <c r="B158" s="348" t="s">
        <v>528</v>
      </c>
      <c r="C158" s="348" t="s">
        <v>529</v>
      </c>
      <c r="D158" s="335" t="s">
        <v>127</v>
      </c>
      <c r="E158" s="348" t="s">
        <v>314</v>
      </c>
      <c r="F158" s="348">
        <v>1</v>
      </c>
      <c r="G158" s="348">
        <v>100000</v>
      </c>
      <c r="H158" s="337" t="s">
        <v>85</v>
      </c>
      <c r="I158" s="230">
        <v>0.39</v>
      </c>
      <c r="J158" s="230"/>
      <c r="K158" s="58"/>
      <c r="L158" s="59"/>
      <c r="M158" s="60">
        <f t="shared" si="4"/>
        <v>0</v>
      </c>
      <c r="N158" s="60"/>
      <c r="O158" s="1363"/>
      <c r="P158" s="35"/>
      <c r="Q158" s="35"/>
    </row>
    <row r="159" spans="1:17" s="153" customFormat="1" ht="15" customHeight="1">
      <c r="A159" s="56"/>
      <c r="B159" s="348" t="s">
        <v>528</v>
      </c>
      <c r="C159" s="348" t="s">
        <v>529</v>
      </c>
      <c r="D159" s="335" t="s">
        <v>127</v>
      </c>
      <c r="E159" s="348" t="s">
        <v>314</v>
      </c>
      <c r="F159" s="348">
        <v>1</v>
      </c>
      <c r="G159" s="348">
        <v>300000</v>
      </c>
      <c r="H159" s="337" t="s">
        <v>85</v>
      </c>
      <c r="I159" s="230">
        <v>0.38</v>
      </c>
      <c r="J159" s="230"/>
      <c r="K159" s="58"/>
      <c r="L159" s="59"/>
      <c r="M159" s="60">
        <f t="shared" si="4"/>
        <v>0</v>
      </c>
      <c r="N159" s="60"/>
      <c r="O159" s="1363"/>
      <c r="P159" s="35"/>
      <c r="Q159" s="35"/>
    </row>
    <row r="160" spans="1:17" s="153" customFormat="1" ht="15" customHeight="1">
      <c r="A160" s="56"/>
      <c r="B160" s="348" t="s">
        <v>528</v>
      </c>
      <c r="C160" s="348" t="s">
        <v>529</v>
      </c>
      <c r="D160" s="335" t="s">
        <v>127</v>
      </c>
      <c r="E160" s="348" t="s">
        <v>314</v>
      </c>
      <c r="F160" s="348">
        <v>1</v>
      </c>
      <c r="G160" s="348">
        <v>500000</v>
      </c>
      <c r="H160" s="337" t="s">
        <v>85</v>
      </c>
      <c r="I160" s="230">
        <v>0.36</v>
      </c>
      <c r="J160" s="230"/>
      <c r="K160" s="58"/>
      <c r="L160" s="59"/>
      <c r="M160" s="60">
        <f t="shared" si="4"/>
        <v>0</v>
      </c>
      <c r="N160" s="60"/>
      <c r="O160" s="1363"/>
      <c r="P160" s="35"/>
      <c r="Q160" s="35"/>
    </row>
    <row r="161" spans="1:17" s="153" customFormat="1" ht="15" customHeight="1">
      <c r="A161" s="56"/>
      <c r="B161" s="348" t="s">
        <v>530</v>
      </c>
      <c r="C161" s="348" t="s">
        <v>531</v>
      </c>
      <c r="D161" s="335" t="s">
        <v>127</v>
      </c>
      <c r="E161" s="348" t="s">
        <v>314</v>
      </c>
      <c r="F161" s="348">
        <v>1</v>
      </c>
      <c r="G161" s="348">
        <v>0</v>
      </c>
      <c r="H161" s="337" t="s">
        <v>85</v>
      </c>
      <c r="I161" s="230">
        <v>0.28000000000000003</v>
      </c>
      <c r="J161" s="230"/>
      <c r="K161" s="58"/>
      <c r="L161" s="59"/>
      <c r="M161" s="60">
        <f t="shared" si="4"/>
        <v>0</v>
      </c>
      <c r="N161" s="60"/>
      <c r="O161" s="1363"/>
      <c r="P161" s="35"/>
      <c r="Q161" s="35"/>
    </row>
    <row r="162" spans="1:17" s="153" customFormat="1" ht="15" customHeight="1">
      <c r="A162" s="56"/>
      <c r="B162" s="348" t="s">
        <v>128</v>
      </c>
      <c r="C162" s="348" t="s">
        <v>531</v>
      </c>
      <c r="D162" s="335" t="s">
        <v>127</v>
      </c>
      <c r="E162" s="348" t="s">
        <v>314</v>
      </c>
      <c r="F162" s="348">
        <v>1</v>
      </c>
      <c r="G162" s="348">
        <v>10000</v>
      </c>
      <c r="H162" s="337" t="s">
        <v>85</v>
      </c>
      <c r="I162" s="230">
        <v>0.28000000000000003</v>
      </c>
      <c r="J162" s="230"/>
      <c r="K162" s="58"/>
      <c r="L162" s="59"/>
      <c r="M162" s="60">
        <f t="shared" si="4"/>
        <v>0</v>
      </c>
      <c r="N162" s="60"/>
      <c r="O162" s="1363"/>
      <c r="P162" s="35"/>
      <c r="Q162" s="35"/>
    </row>
    <row r="163" spans="1:17" s="153" customFormat="1" ht="15" customHeight="1">
      <c r="A163" s="56"/>
      <c r="B163" s="348" t="s">
        <v>530</v>
      </c>
      <c r="C163" s="348" t="s">
        <v>531</v>
      </c>
      <c r="D163" s="335" t="s">
        <v>127</v>
      </c>
      <c r="E163" s="348" t="s">
        <v>314</v>
      </c>
      <c r="F163" s="348">
        <v>1</v>
      </c>
      <c r="G163" s="348">
        <v>20000</v>
      </c>
      <c r="H163" s="337" t="s">
        <v>85</v>
      </c>
      <c r="I163" s="230">
        <v>0.24</v>
      </c>
      <c r="J163" s="230"/>
      <c r="K163" s="58"/>
      <c r="L163" s="59"/>
      <c r="M163" s="60">
        <f t="shared" si="4"/>
        <v>0</v>
      </c>
      <c r="N163" s="60"/>
      <c r="O163" s="1363"/>
      <c r="P163" s="35"/>
      <c r="Q163" s="35"/>
    </row>
    <row r="164" spans="1:17" s="153" customFormat="1" ht="15" customHeight="1">
      <c r="A164" s="56"/>
      <c r="B164" s="348" t="s">
        <v>530</v>
      </c>
      <c r="C164" s="348" t="s">
        <v>531</v>
      </c>
      <c r="D164" s="335" t="s">
        <v>127</v>
      </c>
      <c r="E164" s="348" t="s">
        <v>314</v>
      </c>
      <c r="F164" s="348">
        <v>1</v>
      </c>
      <c r="G164" s="348">
        <v>50000</v>
      </c>
      <c r="H164" s="337" t="s">
        <v>85</v>
      </c>
      <c r="I164" s="230">
        <v>0.23</v>
      </c>
      <c r="J164" s="230"/>
      <c r="K164" s="58"/>
      <c r="L164" s="59"/>
      <c r="M164" s="60">
        <f t="shared" si="4"/>
        <v>0</v>
      </c>
      <c r="N164" s="60"/>
      <c r="O164" s="1363"/>
      <c r="P164" s="35"/>
      <c r="Q164" s="35"/>
    </row>
    <row r="165" spans="1:17" s="153" customFormat="1" ht="15" customHeight="1">
      <c r="A165" s="56"/>
      <c r="B165" s="348" t="s">
        <v>530</v>
      </c>
      <c r="C165" s="348" t="s">
        <v>531</v>
      </c>
      <c r="D165" s="335" t="s">
        <v>127</v>
      </c>
      <c r="E165" s="348" t="s">
        <v>314</v>
      </c>
      <c r="F165" s="348">
        <v>1</v>
      </c>
      <c r="G165" s="348">
        <v>100000</v>
      </c>
      <c r="H165" s="337" t="s">
        <v>85</v>
      </c>
      <c r="I165" s="230">
        <v>0.2</v>
      </c>
      <c r="J165" s="230"/>
      <c r="K165" s="58"/>
      <c r="L165" s="59"/>
      <c r="M165" s="60">
        <f t="shared" ref="M165:M192" si="5">K165*F165</f>
        <v>0</v>
      </c>
      <c r="N165" s="60"/>
      <c r="O165" s="1363"/>
      <c r="P165" s="35"/>
      <c r="Q165" s="35"/>
    </row>
    <row r="166" spans="1:17" s="153" customFormat="1" ht="15" customHeight="1">
      <c r="A166" s="56"/>
      <c r="B166" s="348" t="s">
        <v>530</v>
      </c>
      <c r="C166" s="348" t="s">
        <v>531</v>
      </c>
      <c r="D166" s="335" t="s">
        <v>127</v>
      </c>
      <c r="E166" s="348" t="s">
        <v>314</v>
      </c>
      <c r="F166" s="348">
        <v>1</v>
      </c>
      <c r="G166" s="348">
        <v>300000</v>
      </c>
      <c r="H166" s="337" t="s">
        <v>85</v>
      </c>
      <c r="I166" s="230">
        <v>0.18</v>
      </c>
      <c r="J166" s="230"/>
      <c r="K166" s="58"/>
      <c r="L166" s="59"/>
      <c r="M166" s="60">
        <f t="shared" si="5"/>
        <v>0</v>
      </c>
      <c r="N166" s="60"/>
      <c r="O166" s="1363"/>
      <c r="P166" s="35"/>
      <c r="Q166" s="35"/>
    </row>
    <row r="167" spans="1:17" s="153" customFormat="1" ht="15" customHeight="1">
      <c r="A167" s="56"/>
      <c r="B167" s="348" t="s">
        <v>532</v>
      </c>
      <c r="C167" s="348" t="s">
        <v>533</v>
      </c>
      <c r="D167" s="335" t="s">
        <v>129</v>
      </c>
      <c r="E167" s="348" t="s">
        <v>314</v>
      </c>
      <c r="F167" s="348">
        <v>1</v>
      </c>
      <c r="G167" s="348">
        <v>0</v>
      </c>
      <c r="H167" s="337" t="s">
        <v>85</v>
      </c>
      <c r="I167" s="230">
        <v>0.6</v>
      </c>
      <c r="J167" s="230"/>
      <c r="K167" s="58"/>
      <c r="L167" s="59"/>
      <c r="M167" s="60">
        <f t="shared" si="5"/>
        <v>0</v>
      </c>
      <c r="N167" s="60"/>
      <c r="O167" s="1363"/>
      <c r="P167" s="35"/>
      <c r="Q167" s="35"/>
    </row>
    <row r="168" spans="1:17" s="153" customFormat="1" ht="15" customHeight="1">
      <c r="A168" s="56"/>
      <c r="B168" s="348" t="s">
        <v>532</v>
      </c>
      <c r="C168" s="348" t="s">
        <v>533</v>
      </c>
      <c r="D168" s="335" t="s">
        <v>129</v>
      </c>
      <c r="E168" s="348" t="s">
        <v>314</v>
      </c>
      <c r="F168" s="348">
        <v>1</v>
      </c>
      <c r="G168" s="348">
        <v>10000</v>
      </c>
      <c r="H168" s="337" t="s">
        <v>85</v>
      </c>
      <c r="I168" s="230">
        <v>0.6</v>
      </c>
      <c r="J168" s="230"/>
      <c r="K168" s="58"/>
      <c r="L168" s="59"/>
      <c r="M168" s="60">
        <f t="shared" si="5"/>
        <v>0</v>
      </c>
      <c r="N168" s="60"/>
      <c r="O168" s="1363"/>
      <c r="P168" s="35"/>
      <c r="Q168" s="35"/>
    </row>
    <row r="169" spans="1:17" s="153" customFormat="1" ht="15" customHeight="1">
      <c r="A169" s="56"/>
      <c r="B169" s="348" t="s">
        <v>532</v>
      </c>
      <c r="C169" s="348" t="s">
        <v>533</v>
      </c>
      <c r="D169" s="335" t="s">
        <v>129</v>
      </c>
      <c r="E169" s="348" t="s">
        <v>314</v>
      </c>
      <c r="F169" s="348">
        <v>1</v>
      </c>
      <c r="G169" s="348">
        <v>20000</v>
      </c>
      <c r="H169" s="337" t="s">
        <v>85</v>
      </c>
      <c r="I169" s="230">
        <v>0.43</v>
      </c>
      <c r="J169" s="230"/>
      <c r="K169" s="58"/>
      <c r="L169" s="59"/>
      <c r="M169" s="60">
        <f t="shared" si="5"/>
        <v>0</v>
      </c>
      <c r="N169" s="60"/>
      <c r="O169" s="1363"/>
      <c r="P169" s="35"/>
      <c r="Q169" s="35"/>
    </row>
    <row r="170" spans="1:17" s="153" customFormat="1" ht="15" customHeight="1">
      <c r="A170" s="56"/>
      <c r="B170" s="348" t="s">
        <v>532</v>
      </c>
      <c r="C170" s="348" t="s">
        <v>533</v>
      </c>
      <c r="D170" s="335" t="s">
        <v>129</v>
      </c>
      <c r="E170" s="348" t="s">
        <v>314</v>
      </c>
      <c r="F170" s="348">
        <v>1</v>
      </c>
      <c r="G170" s="348">
        <v>50000</v>
      </c>
      <c r="H170" s="337" t="s">
        <v>85</v>
      </c>
      <c r="I170" s="230">
        <v>0.41</v>
      </c>
      <c r="J170" s="230"/>
      <c r="K170" s="58"/>
      <c r="L170" s="59"/>
      <c r="M170" s="60">
        <f t="shared" si="5"/>
        <v>0</v>
      </c>
      <c r="N170" s="60"/>
      <c r="O170" s="1363"/>
      <c r="P170" s="35"/>
      <c r="Q170" s="35"/>
    </row>
    <row r="171" spans="1:17" s="153" customFormat="1" ht="15" customHeight="1">
      <c r="A171" s="56"/>
      <c r="B171" s="348" t="s">
        <v>532</v>
      </c>
      <c r="C171" s="348" t="s">
        <v>533</v>
      </c>
      <c r="D171" s="335" t="s">
        <v>129</v>
      </c>
      <c r="E171" s="348" t="s">
        <v>314</v>
      </c>
      <c r="F171" s="348">
        <v>1</v>
      </c>
      <c r="G171" s="348">
        <v>100000</v>
      </c>
      <c r="H171" s="337" t="s">
        <v>85</v>
      </c>
      <c r="I171" s="230">
        <v>0.39</v>
      </c>
      <c r="J171" s="230"/>
      <c r="K171" s="58"/>
      <c r="L171" s="59"/>
      <c r="M171" s="60">
        <f t="shared" si="5"/>
        <v>0</v>
      </c>
      <c r="N171" s="60"/>
      <c r="O171" s="1363"/>
      <c r="P171" s="35"/>
      <c r="Q171" s="35"/>
    </row>
    <row r="172" spans="1:17" s="153" customFormat="1" ht="15" customHeight="1">
      <c r="A172" s="56"/>
      <c r="B172" s="348" t="s">
        <v>532</v>
      </c>
      <c r="C172" s="348" t="s">
        <v>533</v>
      </c>
      <c r="D172" s="335" t="s">
        <v>129</v>
      </c>
      <c r="E172" s="348" t="s">
        <v>314</v>
      </c>
      <c r="F172" s="348">
        <v>1</v>
      </c>
      <c r="G172" s="348">
        <v>300000</v>
      </c>
      <c r="H172" s="337" t="s">
        <v>85</v>
      </c>
      <c r="I172" s="230">
        <v>0.38</v>
      </c>
      <c r="J172" s="230"/>
      <c r="K172" s="58"/>
      <c r="L172" s="59"/>
      <c r="M172" s="60">
        <f t="shared" si="5"/>
        <v>0</v>
      </c>
      <c r="N172" s="60"/>
      <c r="O172" s="1363"/>
      <c r="P172" s="35"/>
      <c r="Q172" s="35"/>
    </row>
    <row r="173" spans="1:17" s="153" customFormat="1" ht="15" customHeight="1">
      <c r="A173" s="56"/>
      <c r="B173" s="348" t="s">
        <v>532</v>
      </c>
      <c r="C173" s="348" t="s">
        <v>533</v>
      </c>
      <c r="D173" s="335" t="s">
        <v>129</v>
      </c>
      <c r="E173" s="348" t="s">
        <v>314</v>
      </c>
      <c r="F173" s="348">
        <v>1</v>
      </c>
      <c r="G173" s="348">
        <v>500000</v>
      </c>
      <c r="H173" s="337" t="s">
        <v>85</v>
      </c>
      <c r="I173" s="230">
        <v>0.36</v>
      </c>
      <c r="J173" s="230"/>
      <c r="K173" s="58"/>
      <c r="L173" s="59"/>
      <c r="M173" s="60">
        <f t="shared" si="5"/>
        <v>0</v>
      </c>
      <c r="N173" s="60"/>
      <c r="O173" s="1363"/>
      <c r="P173" s="35"/>
      <c r="Q173" s="35"/>
    </row>
    <row r="174" spans="1:17" s="153" customFormat="1" ht="15" customHeight="1">
      <c r="A174" s="56"/>
      <c r="B174" s="348" t="s">
        <v>536</v>
      </c>
      <c r="C174" s="348" t="s">
        <v>537</v>
      </c>
      <c r="D174" s="335" t="s">
        <v>129</v>
      </c>
      <c r="E174" s="348" t="s">
        <v>314</v>
      </c>
      <c r="F174" s="348">
        <v>1</v>
      </c>
      <c r="G174" s="348">
        <v>0</v>
      </c>
      <c r="H174" s="337" t="s">
        <v>85</v>
      </c>
      <c r="I174" s="230">
        <v>0.28999999999999998</v>
      </c>
      <c r="J174" s="230"/>
      <c r="K174" s="58"/>
      <c r="L174" s="59"/>
      <c r="M174" s="60">
        <f t="shared" si="5"/>
        <v>0</v>
      </c>
      <c r="N174" s="60"/>
      <c r="O174" s="1363"/>
      <c r="P174" s="35"/>
      <c r="Q174" s="35"/>
    </row>
    <row r="175" spans="1:17" s="153" customFormat="1" ht="15" customHeight="1">
      <c r="A175" s="56"/>
      <c r="B175" s="348" t="s">
        <v>536</v>
      </c>
      <c r="C175" s="348" t="s">
        <v>537</v>
      </c>
      <c r="D175" s="335" t="s">
        <v>129</v>
      </c>
      <c r="E175" s="348" t="s">
        <v>314</v>
      </c>
      <c r="F175" s="348">
        <v>1</v>
      </c>
      <c r="G175" s="348">
        <v>10000</v>
      </c>
      <c r="H175" s="337" t="s">
        <v>85</v>
      </c>
      <c r="I175" s="230">
        <v>0.28999999999999998</v>
      </c>
      <c r="J175" s="230"/>
      <c r="K175" s="58"/>
      <c r="L175" s="59"/>
      <c r="M175" s="60">
        <f t="shared" si="5"/>
        <v>0</v>
      </c>
      <c r="N175" s="60"/>
      <c r="O175" s="1363"/>
      <c r="P175" s="35"/>
      <c r="Q175" s="35"/>
    </row>
    <row r="176" spans="1:17" s="153" customFormat="1" ht="15" customHeight="1">
      <c r="A176" s="56"/>
      <c r="B176" s="348" t="s">
        <v>536</v>
      </c>
      <c r="C176" s="348" t="s">
        <v>537</v>
      </c>
      <c r="D176" s="335" t="s">
        <v>129</v>
      </c>
      <c r="E176" s="348" t="s">
        <v>314</v>
      </c>
      <c r="F176" s="348">
        <v>1</v>
      </c>
      <c r="G176" s="348">
        <v>20000</v>
      </c>
      <c r="H176" s="337" t="s">
        <v>85</v>
      </c>
      <c r="I176" s="230">
        <v>0.25</v>
      </c>
      <c r="J176" s="230"/>
      <c r="K176" s="58"/>
      <c r="L176" s="59"/>
      <c r="M176" s="60">
        <f t="shared" si="5"/>
        <v>0</v>
      </c>
      <c r="N176" s="60"/>
      <c r="O176" s="1363"/>
      <c r="P176" s="35"/>
      <c r="Q176" s="35"/>
    </row>
    <row r="177" spans="1:17" s="153" customFormat="1" ht="15" customHeight="1">
      <c r="A177" s="56"/>
      <c r="B177" s="348" t="s">
        <v>536</v>
      </c>
      <c r="C177" s="348" t="s">
        <v>537</v>
      </c>
      <c r="D177" s="335" t="s">
        <v>129</v>
      </c>
      <c r="E177" s="348" t="s">
        <v>314</v>
      </c>
      <c r="F177" s="348">
        <v>1</v>
      </c>
      <c r="G177" s="348">
        <v>50000</v>
      </c>
      <c r="H177" s="337" t="s">
        <v>85</v>
      </c>
      <c r="I177" s="230">
        <v>0.24</v>
      </c>
      <c r="J177" s="230"/>
      <c r="K177" s="58"/>
      <c r="L177" s="59"/>
      <c r="M177" s="60">
        <f t="shared" si="5"/>
        <v>0</v>
      </c>
      <c r="N177" s="60"/>
      <c r="O177" s="1363"/>
      <c r="P177" s="35"/>
      <c r="Q177" s="35"/>
    </row>
    <row r="178" spans="1:17" s="153" customFormat="1" ht="15" customHeight="1">
      <c r="A178" s="56"/>
      <c r="B178" s="348" t="s">
        <v>536</v>
      </c>
      <c r="C178" s="348" t="s">
        <v>537</v>
      </c>
      <c r="D178" s="335" t="s">
        <v>129</v>
      </c>
      <c r="E178" s="348" t="s">
        <v>314</v>
      </c>
      <c r="F178" s="348">
        <v>1</v>
      </c>
      <c r="G178" s="348">
        <v>1000000</v>
      </c>
      <c r="H178" s="337" t="s">
        <v>85</v>
      </c>
      <c r="I178" s="230"/>
      <c r="J178" s="230"/>
      <c r="K178" s="58"/>
      <c r="L178" s="59"/>
      <c r="M178" s="60">
        <f t="shared" si="5"/>
        <v>0</v>
      </c>
      <c r="N178" s="60"/>
      <c r="O178" s="1363"/>
      <c r="P178" s="35"/>
      <c r="Q178" s="35"/>
    </row>
    <row r="179" spans="1:17" s="153" customFormat="1" ht="15" customHeight="1">
      <c r="A179" s="56"/>
      <c r="B179" s="348" t="s">
        <v>536</v>
      </c>
      <c r="C179" s="348" t="s">
        <v>537</v>
      </c>
      <c r="D179" s="335" t="s">
        <v>129</v>
      </c>
      <c r="E179" s="348" t="s">
        <v>314</v>
      </c>
      <c r="F179" s="348">
        <v>1</v>
      </c>
      <c r="G179" s="348">
        <v>3000000</v>
      </c>
      <c r="H179" s="337" t="s">
        <v>85</v>
      </c>
      <c r="I179" s="230"/>
      <c r="J179" s="230"/>
      <c r="K179" s="58"/>
      <c r="L179" s="59"/>
      <c r="M179" s="60">
        <f t="shared" si="5"/>
        <v>0</v>
      </c>
      <c r="N179" s="60"/>
      <c r="O179" s="1363"/>
      <c r="P179" s="35"/>
      <c r="Q179" s="35"/>
    </row>
    <row r="180" spans="1:17" s="153" customFormat="1" ht="15" customHeight="1">
      <c r="A180" s="56"/>
      <c r="B180" s="348" t="s">
        <v>534</v>
      </c>
      <c r="C180" s="348" t="s">
        <v>535</v>
      </c>
      <c r="D180" s="335" t="s">
        <v>130</v>
      </c>
      <c r="E180" s="348" t="s">
        <v>314</v>
      </c>
      <c r="F180" s="348">
        <v>1</v>
      </c>
      <c r="G180" s="348">
        <v>0</v>
      </c>
      <c r="H180" s="337" t="s">
        <v>85</v>
      </c>
      <c r="I180" s="230">
        <v>0.63</v>
      </c>
      <c r="J180" s="230"/>
      <c r="K180" s="58"/>
      <c r="L180" s="59"/>
      <c r="M180" s="60">
        <f t="shared" si="5"/>
        <v>0</v>
      </c>
      <c r="N180" s="60"/>
      <c r="O180" s="1363"/>
      <c r="P180" s="35"/>
      <c r="Q180" s="35"/>
    </row>
    <row r="181" spans="1:17" s="153" customFormat="1" ht="15" customHeight="1">
      <c r="A181" s="56"/>
      <c r="B181" s="348" t="s">
        <v>534</v>
      </c>
      <c r="C181" s="348" t="s">
        <v>535</v>
      </c>
      <c r="D181" s="335" t="s">
        <v>130</v>
      </c>
      <c r="E181" s="348" t="s">
        <v>314</v>
      </c>
      <c r="F181" s="348">
        <v>1</v>
      </c>
      <c r="G181" s="348">
        <v>10000</v>
      </c>
      <c r="H181" s="337" t="s">
        <v>85</v>
      </c>
      <c r="I181" s="230">
        <v>0.63</v>
      </c>
      <c r="J181" s="230"/>
      <c r="K181" s="58"/>
      <c r="L181" s="59"/>
      <c r="M181" s="60">
        <f t="shared" si="5"/>
        <v>0</v>
      </c>
      <c r="N181" s="60"/>
      <c r="O181" s="1363"/>
      <c r="P181" s="35"/>
      <c r="Q181" s="35"/>
    </row>
    <row r="182" spans="1:17" s="153" customFormat="1" ht="15" customHeight="1">
      <c r="A182" s="56"/>
      <c r="B182" s="348" t="s">
        <v>534</v>
      </c>
      <c r="C182" s="348" t="s">
        <v>535</v>
      </c>
      <c r="D182" s="335" t="s">
        <v>130</v>
      </c>
      <c r="E182" s="348" t="s">
        <v>314</v>
      </c>
      <c r="F182" s="348">
        <v>1</v>
      </c>
      <c r="G182" s="348">
        <v>20000</v>
      </c>
      <c r="H182" s="337" t="s">
        <v>85</v>
      </c>
      <c r="I182" s="230">
        <v>0.46</v>
      </c>
      <c r="J182" s="230"/>
      <c r="K182" s="58"/>
      <c r="L182" s="59"/>
      <c r="M182" s="60">
        <f t="shared" si="5"/>
        <v>0</v>
      </c>
      <c r="N182" s="60"/>
      <c r="O182" s="1363"/>
      <c r="P182" s="35"/>
      <c r="Q182" s="35"/>
    </row>
    <row r="183" spans="1:17" s="153" customFormat="1" ht="15" customHeight="1">
      <c r="A183" s="56"/>
      <c r="B183" s="348" t="s">
        <v>534</v>
      </c>
      <c r="C183" s="348" t="s">
        <v>535</v>
      </c>
      <c r="D183" s="335" t="s">
        <v>130</v>
      </c>
      <c r="E183" s="348" t="s">
        <v>314</v>
      </c>
      <c r="F183" s="348">
        <v>1</v>
      </c>
      <c r="G183" s="348">
        <v>50000</v>
      </c>
      <c r="H183" s="337" t="s">
        <v>85</v>
      </c>
      <c r="I183" s="230">
        <v>0.44</v>
      </c>
      <c r="J183" s="230"/>
      <c r="K183" s="58"/>
      <c r="L183" s="59"/>
      <c r="M183" s="60">
        <f t="shared" si="5"/>
        <v>0</v>
      </c>
      <c r="N183" s="60"/>
      <c r="O183" s="1363"/>
      <c r="P183" s="35"/>
      <c r="Q183" s="35"/>
    </row>
    <row r="184" spans="1:17" s="153" customFormat="1" ht="15" customHeight="1">
      <c r="A184" s="56"/>
      <c r="B184" s="348" t="s">
        <v>534</v>
      </c>
      <c r="C184" s="348" t="s">
        <v>535</v>
      </c>
      <c r="D184" s="335" t="s">
        <v>130</v>
      </c>
      <c r="E184" s="348" t="s">
        <v>314</v>
      </c>
      <c r="F184" s="348">
        <v>1</v>
      </c>
      <c r="G184" s="348">
        <v>100000</v>
      </c>
      <c r="H184" s="337" t="s">
        <v>85</v>
      </c>
      <c r="I184" s="230">
        <v>0.42</v>
      </c>
      <c r="J184" s="230"/>
      <c r="K184" s="58"/>
      <c r="L184" s="59"/>
      <c r="M184" s="60">
        <f t="shared" si="5"/>
        <v>0</v>
      </c>
      <c r="N184" s="60"/>
      <c r="O184" s="1363"/>
      <c r="P184" s="35"/>
      <c r="Q184" s="35"/>
    </row>
    <row r="185" spans="1:17" s="153" customFormat="1" ht="15" customHeight="1">
      <c r="A185" s="56"/>
      <c r="B185" s="348" t="s">
        <v>534</v>
      </c>
      <c r="C185" s="348" t="s">
        <v>535</v>
      </c>
      <c r="D185" s="335" t="s">
        <v>130</v>
      </c>
      <c r="E185" s="348" t="s">
        <v>314</v>
      </c>
      <c r="F185" s="348">
        <v>1</v>
      </c>
      <c r="G185" s="348">
        <v>300000</v>
      </c>
      <c r="H185" s="337" t="s">
        <v>85</v>
      </c>
      <c r="I185" s="230">
        <v>0.4</v>
      </c>
      <c r="J185" s="230"/>
      <c r="K185" s="58"/>
      <c r="L185" s="59"/>
      <c r="M185" s="60">
        <f t="shared" si="5"/>
        <v>0</v>
      </c>
      <c r="N185" s="60"/>
      <c r="O185" s="1363"/>
      <c r="P185" s="35"/>
      <c r="Q185" s="35"/>
    </row>
    <row r="186" spans="1:17" s="153" customFormat="1" ht="15" customHeight="1">
      <c r="A186" s="56"/>
      <c r="B186" s="348" t="s">
        <v>534</v>
      </c>
      <c r="C186" s="348" t="s">
        <v>535</v>
      </c>
      <c r="D186" s="335" t="s">
        <v>130</v>
      </c>
      <c r="E186" s="348" t="s">
        <v>314</v>
      </c>
      <c r="F186" s="348">
        <v>1</v>
      </c>
      <c r="G186" s="348">
        <v>1000000</v>
      </c>
      <c r="H186" s="337" t="s">
        <v>85</v>
      </c>
      <c r="I186" s="230">
        <v>0.38</v>
      </c>
      <c r="J186" s="230"/>
      <c r="K186" s="58"/>
      <c r="L186" s="59"/>
      <c r="M186" s="60">
        <f t="shared" si="5"/>
        <v>0</v>
      </c>
      <c r="N186" s="60"/>
      <c r="O186" s="1363"/>
      <c r="P186" s="35"/>
      <c r="Q186" s="35"/>
    </row>
    <row r="187" spans="1:17" s="153" customFormat="1" ht="15" customHeight="1">
      <c r="A187" s="56"/>
      <c r="B187" s="348" t="s">
        <v>538</v>
      </c>
      <c r="C187" s="348" t="s">
        <v>539</v>
      </c>
      <c r="D187" s="335" t="s">
        <v>130</v>
      </c>
      <c r="E187" s="348" t="s">
        <v>314</v>
      </c>
      <c r="F187" s="348">
        <v>1</v>
      </c>
      <c r="G187" s="348">
        <v>0</v>
      </c>
      <c r="H187" s="337" t="s">
        <v>85</v>
      </c>
      <c r="I187" s="230">
        <v>0.28000000000000003</v>
      </c>
      <c r="J187" s="230"/>
      <c r="K187" s="58"/>
      <c r="L187" s="59"/>
      <c r="M187" s="60">
        <f t="shared" si="5"/>
        <v>0</v>
      </c>
      <c r="N187" s="60"/>
      <c r="O187" s="1363"/>
      <c r="P187" s="35"/>
      <c r="Q187" s="35"/>
    </row>
    <row r="188" spans="1:17" s="153" customFormat="1" ht="15" customHeight="1">
      <c r="A188" s="56"/>
      <c r="B188" s="348" t="s">
        <v>131</v>
      </c>
      <c r="C188" s="348" t="s">
        <v>539</v>
      </c>
      <c r="D188" s="335" t="s">
        <v>130</v>
      </c>
      <c r="E188" s="348" t="s">
        <v>314</v>
      </c>
      <c r="F188" s="348">
        <v>1</v>
      </c>
      <c r="G188" s="348">
        <v>10000</v>
      </c>
      <c r="H188" s="337" t="s">
        <v>85</v>
      </c>
      <c r="I188" s="230">
        <v>0.28000000000000003</v>
      </c>
      <c r="J188" s="230"/>
      <c r="K188" s="58"/>
      <c r="L188" s="59"/>
      <c r="M188" s="60">
        <f t="shared" si="5"/>
        <v>0</v>
      </c>
      <c r="N188" s="60"/>
      <c r="O188" s="1363"/>
      <c r="P188" s="35"/>
      <c r="Q188" s="35"/>
    </row>
    <row r="189" spans="1:17" s="153" customFormat="1" ht="15" customHeight="1">
      <c r="A189" s="56"/>
      <c r="B189" s="348" t="s">
        <v>538</v>
      </c>
      <c r="C189" s="348" t="s">
        <v>539</v>
      </c>
      <c r="D189" s="335" t="s">
        <v>130</v>
      </c>
      <c r="E189" s="348" t="s">
        <v>314</v>
      </c>
      <c r="F189" s="348">
        <v>1</v>
      </c>
      <c r="G189" s="348">
        <v>20000</v>
      </c>
      <c r="H189" s="337" t="s">
        <v>85</v>
      </c>
      <c r="I189" s="230">
        <v>0.24</v>
      </c>
      <c r="J189" s="230"/>
      <c r="K189" s="58"/>
      <c r="L189" s="59"/>
      <c r="M189" s="60">
        <f t="shared" si="5"/>
        <v>0</v>
      </c>
      <c r="N189" s="60"/>
      <c r="O189" s="1363"/>
      <c r="P189" s="35"/>
      <c r="Q189" s="35"/>
    </row>
    <row r="190" spans="1:17" s="153" customFormat="1" ht="15" customHeight="1">
      <c r="A190" s="56"/>
      <c r="B190" s="348" t="s">
        <v>538</v>
      </c>
      <c r="C190" s="348" t="s">
        <v>539</v>
      </c>
      <c r="D190" s="335" t="s">
        <v>130</v>
      </c>
      <c r="E190" s="348" t="s">
        <v>314</v>
      </c>
      <c r="F190" s="348">
        <v>1</v>
      </c>
      <c r="G190" s="348">
        <v>50000</v>
      </c>
      <c r="H190" s="337" t="s">
        <v>85</v>
      </c>
      <c r="I190" s="230">
        <v>0.23</v>
      </c>
      <c r="J190" s="230"/>
      <c r="K190" s="58"/>
      <c r="L190" s="59"/>
      <c r="M190" s="60">
        <f t="shared" si="5"/>
        <v>0</v>
      </c>
      <c r="N190" s="60"/>
      <c r="O190" s="1363"/>
      <c r="P190" s="35"/>
      <c r="Q190" s="35"/>
    </row>
    <row r="191" spans="1:17" s="153" customFormat="1" ht="15" customHeight="1">
      <c r="A191" s="56"/>
      <c r="B191" s="348" t="s">
        <v>538</v>
      </c>
      <c r="C191" s="348" t="s">
        <v>539</v>
      </c>
      <c r="D191" s="335" t="s">
        <v>130</v>
      </c>
      <c r="E191" s="348" t="s">
        <v>314</v>
      </c>
      <c r="F191" s="348">
        <v>1</v>
      </c>
      <c r="G191" s="348">
        <v>100000</v>
      </c>
      <c r="H191" s="337" t="s">
        <v>85</v>
      </c>
      <c r="I191" s="230">
        <v>0.2</v>
      </c>
      <c r="J191" s="230"/>
      <c r="K191" s="58"/>
      <c r="L191" s="59"/>
      <c r="M191" s="60">
        <f t="shared" si="5"/>
        <v>0</v>
      </c>
      <c r="N191" s="60"/>
      <c r="O191" s="1363"/>
      <c r="P191" s="35"/>
      <c r="Q191" s="35"/>
    </row>
    <row r="192" spans="1:17" s="153" customFormat="1" ht="15" customHeight="1">
      <c r="A192" s="56"/>
      <c r="B192" s="348" t="s">
        <v>131</v>
      </c>
      <c r="C192" s="348" t="s">
        <v>539</v>
      </c>
      <c r="D192" s="335" t="s">
        <v>130</v>
      </c>
      <c r="E192" s="348" t="s">
        <v>314</v>
      </c>
      <c r="F192" s="348">
        <v>1</v>
      </c>
      <c r="G192" s="348">
        <v>300000</v>
      </c>
      <c r="H192" s="337" t="s">
        <v>85</v>
      </c>
      <c r="I192" s="230">
        <v>0.18</v>
      </c>
      <c r="J192" s="230"/>
      <c r="K192" s="58"/>
      <c r="L192" s="59"/>
      <c r="M192" s="60">
        <f t="shared" si="5"/>
        <v>0</v>
      </c>
      <c r="N192" s="60"/>
      <c r="O192" s="1363"/>
      <c r="P192" s="35"/>
      <c r="Q192" s="35"/>
    </row>
    <row r="193" spans="1:17" s="153" customFormat="1" ht="15" customHeight="1">
      <c r="A193" s="56"/>
      <c r="B193" s="348" t="s">
        <v>1245</v>
      </c>
      <c r="C193" s="348" t="s">
        <v>1246</v>
      </c>
      <c r="D193" s="335" t="s">
        <v>132</v>
      </c>
      <c r="E193" s="348" t="s">
        <v>314</v>
      </c>
      <c r="F193" s="348">
        <v>1</v>
      </c>
      <c r="G193" s="348">
        <v>300000</v>
      </c>
      <c r="H193" s="337" t="s">
        <v>85</v>
      </c>
      <c r="I193" s="230">
        <v>0.76</v>
      </c>
      <c r="J193" s="230"/>
      <c r="K193" s="58"/>
      <c r="L193" s="59"/>
      <c r="M193" s="60"/>
      <c r="N193" s="60" t="s">
        <v>133</v>
      </c>
      <c r="O193" s="1363"/>
      <c r="P193" s="35"/>
      <c r="Q193" s="35"/>
    </row>
    <row r="194" spans="1:17" s="153" customFormat="1" ht="15" customHeight="1">
      <c r="A194" s="61"/>
      <c r="B194" s="354" t="s">
        <v>1250</v>
      </c>
      <c r="C194" s="354" t="s">
        <v>1251</v>
      </c>
      <c r="D194" s="363" t="s">
        <v>118</v>
      </c>
      <c r="E194" s="354" t="s">
        <v>314</v>
      </c>
      <c r="F194" s="354">
        <v>1</v>
      </c>
      <c r="G194" s="354">
        <v>200000</v>
      </c>
      <c r="H194" s="365" t="s">
        <v>85</v>
      </c>
      <c r="I194" s="230">
        <v>0.7</v>
      </c>
      <c r="J194" s="230"/>
      <c r="K194" s="58"/>
      <c r="L194" s="59"/>
      <c r="M194" s="62">
        <f>K194*F194</f>
        <v>0</v>
      </c>
      <c r="N194" s="62" t="s">
        <v>133</v>
      </c>
      <c r="O194" s="1363"/>
      <c r="P194" s="35"/>
      <c r="Q194" s="35"/>
    </row>
    <row r="195" spans="1:17" s="132" customFormat="1" ht="15" customHeight="1">
      <c r="A195" s="438">
        <v>10</v>
      </c>
      <c r="B195" s="438" t="s">
        <v>1141</v>
      </c>
      <c r="C195" s="438" t="s">
        <v>1142</v>
      </c>
      <c r="D195" s="194" t="s">
        <v>1383</v>
      </c>
      <c r="E195" s="438" t="s">
        <v>314</v>
      </c>
      <c r="F195" s="438">
        <v>1</v>
      </c>
      <c r="G195" s="438">
        <v>0</v>
      </c>
      <c r="H195" s="207" t="s">
        <v>85</v>
      </c>
      <c r="I195" s="439">
        <v>1.5</v>
      </c>
      <c r="J195" s="439"/>
      <c r="K195" s="58"/>
      <c r="L195" s="59"/>
      <c r="M195" s="440"/>
      <c r="N195" s="440"/>
      <c r="O195" s="1363"/>
      <c r="P195" s="35"/>
      <c r="Q195" s="35"/>
    </row>
    <row r="196" spans="1:17" s="210" customFormat="1" ht="15" customHeight="1">
      <c r="A196" s="438"/>
      <c r="B196" s="438" t="s">
        <v>1141</v>
      </c>
      <c r="C196" s="438" t="s">
        <v>1142</v>
      </c>
      <c r="D196" s="194" t="s">
        <v>1383</v>
      </c>
      <c r="E196" s="438" t="s">
        <v>314</v>
      </c>
      <c r="F196" s="438">
        <v>1</v>
      </c>
      <c r="G196" s="438">
        <v>10000</v>
      </c>
      <c r="H196" s="207" t="s">
        <v>85</v>
      </c>
      <c r="I196" s="439">
        <v>1.23</v>
      </c>
      <c r="J196" s="439"/>
      <c r="K196" s="58"/>
      <c r="L196" s="59"/>
      <c r="M196" s="440"/>
      <c r="N196" s="440"/>
      <c r="O196" s="1363"/>
      <c r="P196" s="35"/>
      <c r="Q196" s="35"/>
    </row>
    <row r="197" spans="1:17" s="210" customFormat="1" ht="15" customHeight="1">
      <c r="A197" s="438"/>
      <c r="B197" s="438" t="s">
        <v>1141</v>
      </c>
      <c r="C197" s="438" t="s">
        <v>1142</v>
      </c>
      <c r="D197" s="194" t="s">
        <v>1383</v>
      </c>
      <c r="E197" s="438" t="s">
        <v>314</v>
      </c>
      <c r="F197" s="438">
        <v>1</v>
      </c>
      <c r="G197" s="438">
        <v>20000</v>
      </c>
      <c r="H197" s="207" t="s">
        <v>85</v>
      </c>
      <c r="I197" s="439">
        <v>0.96</v>
      </c>
      <c r="J197" s="439"/>
      <c r="K197" s="58"/>
      <c r="L197" s="59"/>
      <c r="M197" s="440"/>
      <c r="N197" s="440"/>
      <c r="O197" s="1363"/>
      <c r="P197" s="35"/>
      <c r="Q197" s="35"/>
    </row>
    <row r="198" spans="1:17" s="210" customFormat="1" ht="15" customHeight="1">
      <c r="A198" s="438"/>
      <c r="B198" s="438" t="s">
        <v>1141</v>
      </c>
      <c r="C198" s="438" t="s">
        <v>1142</v>
      </c>
      <c r="D198" s="194" t="s">
        <v>1383</v>
      </c>
      <c r="E198" s="438" t="s">
        <v>314</v>
      </c>
      <c r="F198" s="438">
        <v>1</v>
      </c>
      <c r="G198" s="438">
        <v>30000</v>
      </c>
      <c r="H198" s="207" t="s">
        <v>85</v>
      </c>
      <c r="I198" s="439">
        <v>0.87</v>
      </c>
      <c r="J198" s="439"/>
      <c r="K198" s="58"/>
      <c r="L198" s="59"/>
      <c r="M198" s="440"/>
      <c r="N198" s="440"/>
      <c r="O198" s="1363"/>
      <c r="P198" s="35"/>
      <c r="Q198" s="35"/>
    </row>
    <row r="199" spans="1:17" s="210" customFormat="1" ht="15" customHeight="1">
      <c r="A199" s="438"/>
      <c r="B199" s="438" t="s">
        <v>1141</v>
      </c>
      <c r="C199" s="438" t="s">
        <v>1142</v>
      </c>
      <c r="D199" s="194" t="s">
        <v>1383</v>
      </c>
      <c r="E199" s="438" t="s">
        <v>314</v>
      </c>
      <c r="F199" s="438">
        <v>1</v>
      </c>
      <c r="G199" s="438">
        <v>50000</v>
      </c>
      <c r="H199" s="207" t="s">
        <v>85</v>
      </c>
      <c r="I199" s="439">
        <v>0.82</v>
      </c>
      <c r="J199" s="439"/>
      <c r="K199" s="58"/>
      <c r="L199" s="59"/>
      <c r="M199" s="440"/>
      <c r="N199" s="440"/>
      <c r="O199" s="1363"/>
      <c r="P199" s="35"/>
      <c r="Q199" s="35"/>
    </row>
    <row r="200" spans="1:17" s="210" customFormat="1" ht="15" customHeight="1">
      <c r="A200" s="438"/>
      <c r="B200" s="438" t="s">
        <v>1141</v>
      </c>
      <c r="C200" s="438" t="s">
        <v>1142</v>
      </c>
      <c r="D200" s="194" t="s">
        <v>1383</v>
      </c>
      <c r="E200" s="438" t="s">
        <v>314</v>
      </c>
      <c r="F200" s="438">
        <v>1</v>
      </c>
      <c r="G200" s="438">
        <v>100000</v>
      </c>
      <c r="H200" s="207" t="s">
        <v>85</v>
      </c>
      <c r="I200" s="439">
        <v>0.79</v>
      </c>
      <c r="J200" s="439"/>
      <c r="K200" s="58"/>
      <c r="L200" s="59"/>
      <c r="M200" s="440"/>
      <c r="N200" s="440"/>
      <c r="O200" s="1363"/>
      <c r="P200" s="35"/>
      <c r="Q200" s="35"/>
    </row>
    <row r="201" spans="1:17" s="210" customFormat="1" ht="15" customHeight="1">
      <c r="A201" s="438">
        <v>11</v>
      </c>
      <c r="B201" s="438" t="s">
        <v>1144</v>
      </c>
      <c r="C201" s="438" t="s">
        <v>1145</v>
      </c>
      <c r="D201" s="194" t="s">
        <v>1384</v>
      </c>
      <c r="E201" s="438" t="s">
        <v>314</v>
      </c>
      <c r="F201" s="438">
        <v>1</v>
      </c>
      <c r="G201" s="438">
        <v>0</v>
      </c>
      <c r="H201" s="207" t="s">
        <v>85</v>
      </c>
      <c r="I201" s="439">
        <v>1.81</v>
      </c>
      <c r="J201" s="439"/>
      <c r="K201" s="58"/>
      <c r="L201" s="59"/>
      <c r="M201" s="440"/>
      <c r="N201" s="440"/>
      <c r="O201" s="1363"/>
      <c r="P201" s="35"/>
      <c r="Q201" s="35"/>
    </row>
    <row r="202" spans="1:17" s="210" customFormat="1" ht="15" customHeight="1">
      <c r="A202" s="438">
        <v>12</v>
      </c>
      <c r="B202" s="438" t="s">
        <v>1146</v>
      </c>
      <c r="C202" s="438" t="s">
        <v>1147</v>
      </c>
      <c r="D202" s="194" t="s">
        <v>1385</v>
      </c>
      <c r="E202" s="438" t="s">
        <v>314</v>
      </c>
      <c r="F202" s="438">
        <v>1</v>
      </c>
      <c r="G202" s="438">
        <v>0</v>
      </c>
      <c r="H202" s="207" t="s">
        <v>85</v>
      </c>
      <c r="I202" s="439">
        <v>0.83</v>
      </c>
      <c r="J202" s="439"/>
      <c r="K202" s="58"/>
      <c r="L202" s="59"/>
      <c r="M202" s="440"/>
      <c r="N202" s="440"/>
      <c r="O202" s="1363"/>
      <c r="P202" s="35"/>
      <c r="Q202" s="35"/>
    </row>
    <row r="203" spans="1:17" s="210" customFormat="1" ht="15" customHeight="1">
      <c r="A203" s="438">
        <v>13</v>
      </c>
      <c r="B203" s="438" t="s">
        <v>1148</v>
      </c>
      <c r="C203" s="438" t="s">
        <v>1149</v>
      </c>
      <c r="D203" s="194" t="s">
        <v>134</v>
      </c>
      <c r="E203" s="438" t="s">
        <v>314</v>
      </c>
      <c r="F203" s="438">
        <v>1</v>
      </c>
      <c r="G203" s="438">
        <v>0</v>
      </c>
      <c r="H203" s="207" t="s">
        <v>1386</v>
      </c>
      <c r="I203" s="439">
        <v>0.79</v>
      </c>
      <c r="J203" s="439"/>
      <c r="K203" s="58"/>
      <c r="L203" s="59"/>
      <c r="M203" s="440"/>
      <c r="N203" s="440"/>
      <c r="O203" s="1363"/>
      <c r="P203" s="35"/>
      <c r="Q203" s="35"/>
    </row>
    <row r="204" spans="1:17" s="1008" customFormat="1" ht="15" customHeight="1">
      <c r="A204" s="441"/>
      <c r="B204" s="441" t="s">
        <v>1148</v>
      </c>
      <c r="C204" s="441" t="s">
        <v>1149</v>
      </c>
      <c r="D204" s="373" t="s">
        <v>134</v>
      </c>
      <c r="E204" s="441" t="s">
        <v>314</v>
      </c>
      <c r="F204" s="441">
        <v>1</v>
      </c>
      <c r="G204" s="441">
        <v>10000</v>
      </c>
      <c r="H204" s="381" t="s">
        <v>1386</v>
      </c>
      <c r="I204" s="442"/>
      <c r="J204" s="442"/>
      <c r="K204" s="58"/>
      <c r="L204" s="59"/>
      <c r="M204" s="1006"/>
      <c r="N204" s="1006"/>
      <c r="O204" s="1363"/>
      <c r="P204" s="35"/>
      <c r="Q204" s="35"/>
    </row>
    <row r="205" spans="1:17" s="1008" customFormat="1" ht="15" customHeight="1">
      <c r="A205" s="441"/>
      <c r="B205" s="441" t="s">
        <v>1148</v>
      </c>
      <c r="C205" s="441" t="s">
        <v>1149</v>
      </c>
      <c r="D205" s="373" t="s">
        <v>134</v>
      </c>
      <c r="E205" s="441" t="s">
        <v>314</v>
      </c>
      <c r="F205" s="441">
        <v>1</v>
      </c>
      <c r="G205" s="441">
        <v>20000</v>
      </c>
      <c r="H205" s="381" t="s">
        <v>1386</v>
      </c>
      <c r="I205" s="442"/>
      <c r="J205" s="442"/>
      <c r="K205" s="58"/>
      <c r="L205" s="59"/>
      <c r="M205" s="1006"/>
      <c r="N205" s="1006"/>
      <c r="O205" s="1363"/>
      <c r="P205" s="35"/>
      <c r="Q205" s="35"/>
    </row>
    <row r="206" spans="1:17" s="1008" customFormat="1" ht="15" customHeight="1">
      <c r="A206" s="441"/>
      <c r="B206" s="441" t="s">
        <v>1148</v>
      </c>
      <c r="C206" s="441" t="s">
        <v>1149</v>
      </c>
      <c r="D206" s="373" t="s">
        <v>134</v>
      </c>
      <c r="E206" s="441" t="s">
        <v>314</v>
      </c>
      <c r="F206" s="441">
        <v>1</v>
      </c>
      <c r="G206" s="441">
        <v>30000</v>
      </c>
      <c r="H206" s="381" t="s">
        <v>1386</v>
      </c>
      <c r="I206" s="442"/>
      <c r="J206" s="442"/>
      <c r="K206" s="58"/>
      <c r="L206" s="59"/>
      <c r="M206" s="1006"/>
      <c r="N206" s="1006"/>
      <c r="O206" s="1363"/>
      <c r="P206" s="35"/>
      <c r="Q206" s="35"/>
    </row>
    <row r="207" spans="1:17" s="1008" customFormat="1" ht="15" customHeight="1">
      <c r="A207" s="441"/>
      <c r="B207" s="441" t="s">
        <v>1148</v>
      </c>
      <c r="C207" s="441" t="s">
        <v>1149</v>
      </c>
      <c r="D207" s="373" t="s">
        <v>134</v>
      </c>
      <c r="E207" s="441" t="s">
        <v>314</v>
      </c>
      <c r="F207" s="441">
        <v>1</v>
      </c>
      <c r="G207" s="441">
        <v>50000</v>
      </c>
      <c r="H207" s="381" t="s">
        <v>1386</v>
      </c>
      <c r="I207" s="442"/>
      <c r="J207" s="442"/>
      <c r="K207" s="58"/>
      <c r="L207" s="59"/>
      <c r="M207" s="1006"/>
      <c r="N207" s="1006"/>
      <c r="O207" s="1363"/>
      <c r="P207" s="35"/>
      <c r="Q207" s="35"/>
    </row>
    <row r="208" spans="1:17" s="210" customFormat="1" ht="15" customHeight="1">
      <c r="A208" s="438"/>
      <c r="B208" s="438" t="s">
        <v>1148</v>
      </c>
      <c r="C208" s="438" t="s">
        <v>1149</v>
      </c>
      <c r="D208" s="194" t="s">
        <v>134</v>
      </c>
      <c r="E208" s="438" t="s">
        <v>314</v>
      </c>
      <c r="F208" s="438">
        <v>1</v>
      </c>
      <c r="G208" s="438">
        <v>100000</v>
      </c>
      <c r="H208" s="207" t="s">
        <v>1386</v>
      </c>
      <c r="I208" s="439">
        <v>0.79</v>
      </c>
      <c r="J208" s="439"/>
      <c r="K208" s="58"/>
      <c r="L208" s="59"/>
      <c r="M208" s="440"/>
      <c r="N208" s="440" t="s">
        <v>133</v>
      </c>
      <c r="O208" s="1363"/>
      <c r="P208" s="35"/>
      <c r="Q208" s="35"/>
    </row>
    <row r="209" spans="1:17" s="210" customFormat="1" ht="15" customHeight="1">
      <c r="A209" s="438">
        <v>14</v>
      </c>
      <c r="B209" s="438" t="s">
        <v>1150</v>
      </c>
      <c r="C209" s="438" t="s">
        <v>1151</v>
      </c>
      <c r="D209" s="194" t="s">
        <v>135</v>
      </c>
      <c r="E209" s="438" t="s">
        <v>314</v>
      </c>
      <c r="F209" s="438">
        <v>1</v>
      </c>
      <c r="G209" s="438">
        <v>0</v>
      </c>
      <c r="H209" s="207" t="s">
        <v>1387</v>
      </c>
      <c r="I209" s="439">
        <v>1.23</v>
      </c>
      <c r="J209" s="439"/>
      <c r="K209" s="58"/>
      <c r="L209" s="59"/>
      <c r="M209" s="440"/>
      <c r="N209" s="440"/>
      <c r="O209" s="1363"/>
      <c r="P209" s="35"/>
      <c r="Q209" s="35"/>
    </row>
    <row r="210" spans="1:17" s="210" customFormat="1" ht="15" customHeight="1">
      <c r="A210" s="438"/>
      <c r="B210" s="438" t="s">
        <v>1150</v>
      </c>
      <c r="C210" s="438" t="s">
        <v>1151</v>
      </c>
      <c r="D210" s="194" t="s">
        <v>135</v>
      </c>
      <c r="E210" s="438" t="s">
        <v>314</v>
      </c>
      <c r="F210" s="438">
        <v>1</v>
      </c>
      <c r="G210" s="438">
        <v>10000</v>
      </c>
      <c r="H210" s="207" t="s">
        <v>1387</v>
      </c>
      <c r="I210" s="439">
        <v>1.23</v>
      </c>
      <c r="J210" s="439"/>
      <c r="K210" s="58"/>
      <c r="L210" s="59"/>
      <c r="M210" s="440"/>
      <c r="N210" s="440"/>
      <c r="O210" s="1363"/>
      <c r="P210" s="35"/>
      <c r="Q210" s="35"/>
    </row>
    <row r="211" spans="1:17" s="210" customFormat="1" ht="15" customHeight="1">
      <c r="A211" s="438"/>
      <c r="B211" s="438" t="s">
        <v>1150</v>
      </c>
      <c r="C211" s="438" t="s">
        <v>1151</v>
      </c>
      <c r="D211" s="194" t="s">
        <v>135</v>
      </c>
      <c r="E211" s="438" t="s">
        <v>314</v>
      </c>
      <c r="F211" s="438">
        <v>1</v>
      </c>
      <c r="G211" s="438">
        <v>20000</v>
      </c>
      <c r="H211" s="207" t="s">
        <v>1387</v>
      </c>
      <c r="I211" s="439">
        <v>0.96</v>
      </c>
      <c r="J211" s="439"/>
      <c r="K211" s="58"/>
      <c r="L211" s="59"/>
      <c r="M211" s="440"/>
      <c r="N211" s="440"/>
      <c r="O211" s="1363"/>
      <c r="P211" s="35"/>
      <c r="Q211" s="35"/>
    </row>
    <row r="212" spans="1:17" s="210" customFormat="1" ht="15" customHeight="1">
      <c r="A212" s="438"/>
      <c r="B212" s="438" t="s">
        <v>1150</v>
      </c>
      <c r="C212" s="438" t="s">
        <v>1151</v>
      </c>
      <c r="D212" s="194" t="s">
        <v>135</v>
      </c>
      <c r="E212" s="438" t="s">
        <v>314</v>
      </c>
      <c r="F212" s="438">
        <v>1</v>
      </c>
      <c r="G212" s="438">
        <v>30000</v>
      </c>
      <c r="H212" s="207" t="s">
        <v>1387</v>
      </c>
      <c r="I212" s="439">
        <v>0.87</v>
      </c>
      <c r="J212" s="439"/>
      <c r="K212" s="58"/>
      <c r="L212" s="59"/>
      <c r="M212" s="440"/>
      <c r="N212" s="440"/>
      <c r="O212" s="1363"/>
      <c r="P212" s="35"/>
      <c r="Q212" s="35"/>
    </row>
    <row r="213" spans="1:17" s="210" customFormat="1" ht="15" customHeight="1">
      <c r="A213" s="438"/>
      <c r="B213" s="438" t="s">
        <v>1150</v>
      </c>
      <c r="C213" s="438" t="s">
        <v>1151</v>
      </c>
      <c r="D213" s="194" t="s">
        <v>135</v>
      </c>
      <c r="E213" s="438" t="s">
        <v>314</v>
      </c>
      <c r="F213" s="438">
        <v>1</v>
      </c>
      <c r="G213" s="438">
        <v>50000</v>
      </c>
      <c r="H213" s="207" t="s">
        <v>1387</v>
      </c>
      <c r="I213" s="439">
        <v>0.82</v>
      </c>
      <c r="J213" s="439"/>
      <c r="K213" s="58"/>
      <c r="L213" s="59"/>
      <c r="M213" s="440"/>
      <c r="N213" s="440"/>
      <c r="O213" s="1363"/>
      <c r="P213" s="35"/>
      <c r="Q213" s="35"/>
    </row>
    <row r="214" spans="1:17" s="210" customFormat="1" ht="15" customHeight="1">
      <c r="A214" s="438"/>
      <c r="B214" s="438" t="s">
        <v>1150</v>
      </c>
      <c r="C214" s="438" t="s">
        <v>1151</v>
      </c>
      <c r="D214" s="194" t="s">
        <v>135</v>
      </c>
      <c r="E214" s="438" t="s">
        <v>314</v>
      </c>
      <c r="F214" s="438">
        <v>1</v>
      </c>
      <c r="G214" s="438">
        <v>100000</v>
      </c>
      <c r="H214" s="207" t="s">
        <v>1387</v>
      </c>
      <c r="I214" s="439">
        <v>0.79</v>
      </c>
      <c r="J214" s="439"/>
      <c r="K214" s="58"/>
      <c r="L214" s="59"/>
      <c r="M214" s="440"/>
      <c r="N214" s="440"/>
      <c r="O214" s="1363"/>
      <c r="P214" s="35"/>
      <c r="Q214" s="35"/>
    </row>
    <row r="215" spans="1:17" s="210" customFormat="1" ht="15" customHeight="1">
      <c r="A215" s="438">
        <v>15</v>
      </c>
      <c r="B215" s="438" t="s">
        <v>1152</v>
      </c>
      <c r="C215" s="438" t="s">
        <v>1153</v>
      </c>
      <c r="D215" s="194" t="s">
        <v>1359</v>
      </c>
      <c r="E215" s="438" t="s">
        <v>314</v>
      </c>
      <c r="F215" s="438">
        <v>1</v>
      </c>
      <c r="G215" s="438">
        <v>0</v>
      </c>
      <c r="H215" s="207" t="s">
        <v>1386</v>
      </c>
      <c r="I215" s="439">
        <v>0.71</v>
      </c>
      <c r="J215" s="439"/>
      <c r="K215" s="58"/>
      <c r="L215" s="59"/>
      <c r="M215" s="440"/>
      <c r="N215" s="440"/>
      <c r="O215" s="1363"/>
      <c r="P215" s="35"/>
      <c r="Q215" s="35"/>
    </row>
    <row r="216" spans="1:17" s="1008" customFormat="1" ht="15" customHeight="1">
      <c r="A216" s="441"/>
      <c r="B216" s="441" t="s">
        <v>1152</v>
      </c>
      <c r="C216" s="441" t="s">
        <v>1153</v>
      </c>
      <c r="D216" s="373" t="s">
        <v>1359</v>
      </c>
      <c r="E216" s="441" t="s">
        <v>314</v>
      </c>
      <c r="F216" s="441">
        <v>1</v>
      </c>
      <c r="G216" s="441">
        <v>10000</v>
      </c>
      <c r="H216" s="381" t="s">
        <v>1386</v>
      </c>
      <c r="I216" s="442"/>
      <c r="J216" s="442"/>
      <c r="K216" s="58"/>
      <c r="L216" s="59"/>
      <c r="M216" s="1006"/>
      <c r="N216" s="1006"/>
      <c r="O216" s="1363"/>
      <c r="P216" s="35"/>
      <c r="Q216" s="35"/>
    </row>
    <row r="217" spans="1:17" s="1008" customFormat="1" ht="15" customHeight="1">
      <c r="A217" s="441"/>
      <c r="B217" s="441" t="s">
        <v>1152</v>
      </c>
      <c r="C217" s="441" t="s">
        <v>1153</v>
      </c>
      <c r="D217" s="373" t="s">
        <v>1359</v>
      </c>
      <c r="E217" s="441" t="s">
        <v>314</v>
      </c>
      <c r="F217" s="441">
        <v>1</v>
      </c>
      <c r="G217" s="441">
        <v>20000</v>
      </c>
      <c r="H217" s="381" t="s">
        <v>1386</v>
      </c>
      <c r="I217" s="442"/>
      <c r="J217" s="442"/>
      <c r="K217" s="58"/>
      <c r="L217" s="59"/>
      <c r="M217" s="1006"/>
      <c r="N217" s="1006"/>
      <c r="O217" s="1363"/>
      <c r="P217" s="35"/>
      <c r="Q217" s="35"/>
    </row>
    <row r="218" spans="1:17" s="1008" customFormat="1" ht="15" customHeight="1">
      <c r="A218" s="441"/>
      <c r="B218" s="441" t="s">
        <v>1152</v>
      </c>
      <c r="C218" s="441" t="s">
        <v>1153</v>
      </c>
      <c r="D218" s="373" t="s">
        <v>1359</v>
      </c>
      <c r="E218" s="441" t="s">
        <v>314</v>
      </c>
      <c r="F218" s="441">
        <v>1</v>
      </c>
      <c r="G218" s="441">
        <v>30000</v>
      </c>
      <c r="H218" s="381" t="s">
        <v>1386</v>
      </c>
      <c r="I218" s="442"/>
      <c r="J218" s="442"/>
      <c r="K218" s="58"/>
      <c r="L218" s="59"/>
      <c r="M218" s="1006"/>
      <c r="N218" s="1006"/>
      <c r="O218" s="1363"/>
      <c r="P218" s="35"/>
      <c r="Q218" s="35"/>
    </row>
    <row r="219" spans="1:17" s="1008" customFormat="1" ht="15" customHeight="1">
      <c r="A219" s="441"/>
      <c r="B219" s="441" t="s">
        <v>1152</v>
      </c>
      <c r="C219" s="441" t="s">
        <v>1153</v>
      </c>
      <c r="D219" s="373" t="s">
        <v>1359</v>
      </c>
      <c r="E219" s="441" t="s">
        <v>314</v>
      </c>
      <c r="F219" s="441">
        <v>1</v>
      </c>
      <c r="G219" s="441">
        <v>50000</v>
      </c>
      <c r="H219" s="381" t="s">
        <v>1386</v>
      </c>
      <c r="I219" s="442"/>
      <c r="J219" s="442"/>
      <c r="K219" s="58"/>
      <c r="L219" s="59"/>
      <c r="M219" s="1006"/>
      <c r="N219" s="1006"/>
      <c r="O219" s="1363"/>
      <c r="P219" s="35"/>
      <c r="Q219" s="35"/>
    </row>
    <row r="220" spans="1:17" s="210" customFormat="1" ht="15" customHeight="1">
      <c r="A220" s="438"/>
      <c r="B220" s="438" t="s">
        <v>1152</v>
      </c>
      <c r="C220" s="438" t="s">
        <v>1153</v>
      </c>
      <c r="D220" s="194" t="s">
        <v>1359</v>
      </c>
      <c r="E220" s="438" t="s">
        <v>314</v>
      </c>
      <c r="F220" s="438">
        <v>1</v>
      </c>
      <c r="G220" s="438">
        <v>100000</v>
      </c>
      <c r="H220" s="207" t="s">
        <v>1386</v>
      </c>
      <c r="I220" s="439">
        <v>0.71</v>
      </c>
      <c r="J220" s="439"/>
      <c r="K220" s="58"/>
      <c r="L220" s="59"/>
      <c r="M220" s="440"/>
      <c r="N220" s="440"/>
      <c r="O220" s="1363"/>
      <c r="P220" s="35"/>
      <c r="Q220" s="35"/>
    </row>
    <row r="221" spans="1:17" s="210" customFormat="1" ht="15" customHeight="1">
      <c r="A221" s="438"/>
      <c r="B221" s="438" t="s">
        <v>1152</v>
      </c>
      <c r="C221" s="438" t="s">
        <v>1153</v>
      </c>
      <c r="D221" s="194" t="s">
        <v>1359</v>
      </c>
      <c r="E221" s="438" t="s">
        <v>314</v>
      </c>
      <c r="F221" s="438">
        <v>1</v>
      </c>
      <c r="G221" s="438">
        <v>200000</v>
      </c>
      <c r="H221" s="207" t="s">
        <v>1386</v>
      </c>
      <c r="I221" s="439">
        <v>0.71</v>
      </c>
      <c r="J221" s="439"/>
      <c r="K221" s="58"/>
      <c r="L221" s="59"/>
      <c r="M221" s="440"/>
      <c r="N221" s="440"/>
      <c r="O221" s="1363"/>
      <c r="P221" s="35"/>
      <c r="Q221" s="35"/>
    </row>
    <row r="222" spans="1:17" s="1008" customFormat="1" ht="15" customHeight="1">
      <c r="A222" s="441"/>
      <c r="B222" s="441" t="s">
        <v>1152</v>
      </c>
      <c r="C222" s="441" t="s">
        <v>1153</v>
      </c>
      <c r="D222" s="373" t="s">
        <v>1359</v>
      </c>
      <c r="E222" s="441" t="s">
        <v>314</v>
      </c>
      <c r="F222" s="441">
        <v>1</v>
      </c>
      <c r="G222" s="441">
        <v>300000</v>
      </c>
      <c r="H222" s="381" t="s">
        <v>1386</v>
      </c>
      <c r="I222" s="442"/>
      <c r="J222" s="442"/>
      <c r="K222" s="58"/>
      <c r="L222" s="59"/>
      <c r="M222" s="1006"/>
      <c r="N222" s="1006" t="s">
        <v>133</v>
      </c>
      <c r="O222" s="1363"/>
      <c r="P222" s="35"/>
      <c r="Q222" s="35"/>
    </row>
    <row r="223" spans="1:17" s="1008" customFormat="1" ht="15" customHeight="1">
      <c r="A223" s="441"/>
      <c r="B223" s="441" t="s">
        <v>1152</v>
      </c>
      <c r="C223" s="441" t="s">
        <v>1153</v>
      </c>
      <c r="D223" s="373" t="s">
        <v>1359</v>
      </c>
      <c r="E223" s="441" t="s">
        <v>314</v>
      </c>
      <c r="F223" s="441">
        <v>1</v>
      </c>
      <c r="G223" s="441">
        <v>500000</v>
      </c>
      <c r="H223" s="381" t="s">
        <v>1386</v>
      </c>
      <c r="I223" s="442"/>
      <c r="J223" s="442"/>
      <c r="K223" s="58"/>
      <c r="L223" s="59"/>
      <c r="M223" s="1006"/>
      <c r="N223" s="1006"/>
      <c r="O223" s="1363"/>
      <c r="P223" s="35"/>
      <c r="Q223" s="35"/>
    </row>
    <row r="224" spans="1:17" s="210" customFormat="1" ht="15" customHeight="1">
      <c r="A224" s="438">
        <v>16</v>
      </c>
      <c r="B224" s="438" t="s">
        <v>136</v>
      </c>
      <c r="C224" s="438" t="s">
        <v>1155</v>
      </c>
      <c r="D224" s="194" t="s">
        <v>1090</v>
      </c>
      <c r="E224" s="438" t="s">
        <v>314</v>
      </c>
      <c r="F224" s="438">
        <v>1</v>
      </c>
      <c r="G224" s="438">
        <v>0</v>
      </c>
      <c r="H224" s="207" t="s">
        <v>1387</v>
      </c>
      <c r="I224" s="439">
        <v>0.83</v>
      </c>
      <c r="J224" s="439"/>
      <c r="K224" s="58"/>
      <c r="L224" s="59"/>
      <c r="M224" s="440"/>
      <c r="N224" s="440"/>
      <c r="O224" s="1363"/>
      <c r="P224" s="35"/>
      <c r="Q224" s="35"/>
    </row>
    <row r="225" spans="1:17" s="210" customFormat="1" ht="15" customHeight="1">
      <c r="A225" s="438"/>
      <c r="B225" s="438" t="s">
        <v>1154</v>
      </c>
      <c r="C225" s="438" t="s">
        <v>1155</v>
      </c>
      <c r="D225" s="194" t="s">
        <v>1090</v>
      </c>
      <c r="E225" s="438" t="s">
        <v>314</v>
      </c>
      <c r="F225" s="438">
        <v>1</v>
      </c>
      <c r="G225" s="438">
        <v>10000</v>
      </c>
      <c r="H225" s="207" t="s">
        <v>1387</v>
      </c>
      <c r="I225" s="439">
        <v>0.83</v>
      </c>
      <c r="J225" s="439"/>
      <c r="K225" s="58"/>
      <c r="L225" s="59"/>
      <c r="M225" s="440"/>
      <c r="N225" s="440"/>
      <c r="O225" s="1363"/>
      <c r="P225" s="35"/>
      <c r="Q225" s="35"/>
    </row>
    <row r="226" spans="1:17" s="210" customFormat="1" ht="15" customHeight="1">
      <c r="A226" s="438"/>
      <c r="B226" s="438" t="s">
        <v>1154</v>
      </c>
      <c r="C226" s="438" t="s">
        <v>1155</v>
      </c>
      <c r="D226" s="194" t="s">
        <v>1090</v>
      </c>
      <c r="E226" s="438" t="s">
        <v>314</v>
      </c>
      <c r="F226" s="438">
        <v>1</v>
      </c>
      <c r="G226" s="438">
        <v>20000</v>
      </c>
      <c r="H226" s="207" t="s">
        <v>1387</v>
      </c>
      <c r="I226" s="439">
        <v>0.76</v>
      </c>
      <c r="J226" s="439"/>
      <c r="K226" s="58"/>
      <c r="L226" s="59"/>
      <c r="M226" s="440"/>
      <c r="N226" s="440"/>
      <c r="O226" s="1363"/>
      <c r="P226" s="35"/>
      <c r="Q226" s="35"/>
    </row>
    <row r="227" spans="1:17" s="210" customFormat="1" ht="15" customHeight="1">
      <c r="A227" s="438"/>
      <c r="B227" s="438" t="s">
        <v>1154</v>
      </c>
      <c r="C227" s="438" t="s">
        <v>1155</v>
      </c>
      <c r="D227" s="194" t="s">
        <v>1090</v>
      </c>
      <c r="E227" s="438" t="s">
        <v>314</v>
      </c>
      <c r="F227" s="438">
        <v>1</v>
      </c>
      <c r="G227" s="438">
        <v>30000</v>
      </c>
      <c r="H227" s="207" t="s">
        <v>1387</v>
      </c>
      <c r="I227" s="439">
        <v>0.76</v>
      </c>
      <c r="J227" s="439"/>
      <c r="K227" s="58"/>
      <c r="L227" s="59"/>
      <c r="M227" s="440"/>
      <c r="N227" s="440"/>
      <c r="O227" s="1363"/>
      <c r="P227" s="35"/>
      <c r="Q227" s="35"/>
    </row>
    <row r="228" spans="1:17" s="210" customFormat="1" ht="15" customHeight="1">
      <c r="A228" s="438"/>
      <c r="B228" s="438" t="s">
        <v>1154</v>
      </c>
      <c r="C228" s="438" t="s">
        <v>1155</v>
      </c>
      <c r="D228" s="194" t="s">
        <v>1090</v>
      </c>
      <c r="E228" s="438" t="s">
        <v>314</v>
      </c>
      <c r="F228" s="438">
        <v>1</v>
      </c>
      <c r="G228" s="438">
        <v>50000</v>
      </c>
      <c r="H228" s="207" t="s">
        <v>1387</v>
      </c>
      <c r="I228" s="439">
        <v>0.73</v>
      </c>
      <c r="J228" s="439"/>
      <c r="K228" s="58"/>
      <c r="L228" s="59"/>
      <c r="M228" s="440"/>
      <c r="N228" s="440"/>
      <c r="O228" s="1363"/>
      <c r="P228" s="35"/>
      <c r="Q228" s="35"/>
    </row>
    <row r="229" spans="1:17" s="210" customFormat="1" ht="15" customHeight="1">
      <c r="A229" s="438"/>
      <c r="B229" s="438" t="s">
        <v>1154</v>
      </c>
      <c r="C229" s="438" t="s">
        <v>1155</v>
      </c>
      <c r="D229" s="194" t="s">
        <v>1090</v>
      </c>
      <c r="E229" s="438" t="s">
        <v>314</v>
      </c>
      <c r="F229" s="438">
        <v>1</v>
      </c>
      <c r="G229" s="438">
        <v>100000</v>
      </c>
      <c r="H229" s="207" t="s">
        <v>1387</v>
      </c>
      <c r="I229" s="439">
        <v>0.71</v>
      </c>
      <c r="J229" s="439"/>
      <c r="K229" s="58"/>
      <c r="L229" s="59"/>
      <c r="M229" s="440"/>
      <c r="N229" s="440"/>
      <c r="O229" s="1363"/>
      <c r="P229" s="35"/>
      <c r="Q229" s="35"/>
    </row>
    <row r="230" spans="1:17" s="210" customFormat="1" ht="15" customHeight="1">
      <c r="A230" s="438"/>
      <c r="B230" s="438" t="s">
        <v>1154</v>
      </c>
      <c r="C230" s="438" t="s">
        <v>1155</v>
      </c>
      <c r="D230" s="194" t="s">
        <v>1090</v>
      </c>
      <c r="E230" s="438" t="s">
        <v>314</v>
      </c>
      <c r="F230" s="438">
        <v>1</v>
      </c>
      <c r="G230" s="438">
        <v>200000</v>
      </c>
      <c r="H230" s="207" t="s">
        <v>1387</v>
      </c>
      <c r="I230" s="439">
        <v>0.71</v>
      </c>
      <c r="J230" s="439"/>
      <c r="K230" s="58"/>
      <c r="L230" s="59"/>
      <c r="M230" s="440"/>
      <c r="N230" s="440"/>
      <c r="O230" s="1363"/>
      <c r="P230" s="35"/>
      <c r="Q230" s="35"/>
    </row>
    <row r="231" spans="1:17" s="210" customFormat="1" ht="15" customHeight="1">
      <c r="A231" s="438"/>
      <c r="B231" s="438" t="s">
        <v>1154</v>
      </c>
      <c r="C231" s="438" t="s">
        <v>1155</v>
      </c>
      <c r="D231" s="194" t="s">
        <v>1090</v>
      </c>
      <c r="E231" s="438" t="s">
        <v>314</v>
      </c>
      <c r="F231" s="438">
        <v>1</v>
      </c>
      <c r="G231" s="438">
        <v>300000</v>
      </c>
      <c r="H231" s="207" t="s">
        <v>1387</v>
      </c>
      <c r="I231" s="439">
        <v>0.69</v>
      </c>
      <c r="J231" s="439"/>
      <c r="K231" s="58"/>
      <c r="L231" s="59"/>
      <c r="M231" s="440"/>
      <c r="N231" s="440"/>
      <c r="O231" s="1363"/>
      <c r="P231" s="35"/>
      <c r="Q231" s="35"/>
    </row>
    <row r="232" spans="1:17" s="210" customFormat="1" ht="15" customHeight="1">
      <c r="A232" s="438"/>
      <c r="B232" s="438" t="s">
        <v>1154</v>
      </c>
      <c r="C232" s="438" t="s">
        <v>1155</v>
      </c>
      <c r="D232" s="194" t="s">
        <v>1090</v>
      </c>
      <c r="E232" s="438" t="s">
        <v>314</v>
      </c>
      <c r="F232" s="438">
        <v>1</v>
      </c>
      <c r="G232" s="438">
        <v>500000</v>
      </c>
      <c r="H232" s="207" t="s">
        <v>1387</v>
      </c>
      <c r="I232" s="439">
        <v>0.67</v>
      </c>
      <c r="J232" s="439"/>
      <c r="K232" s="58"/>
      <c r="L232" s="59"/>
      <c r="M232" s="440"/>
      <c r="N232" s="440"/>
      <c r="O232" s="1363"/>
      <c r="P232" s="35"/>
      <c r="Q232" s="35"/>
    </row>
    <row r="233" spans="1:17" s="210" customFormat="1" ht="15" customHeight="1">
      <c r="A233" s="438">
        <v>17</v>
      </c>
      <c r="B233" s="438" t="s">
        <v>1156</v>
      </c>
      <c r="C233" s="438" t="s">
        <v>1157</v>
      </c>
      <c r="D233" s="194" t="s">
        <v>137</v>
      </c>
      <c r="E233" s="438" t="s">
        <v>314</v>
      </c>
      <c r="F233" s="438">
        <v>1</v>
      </c>
      <c r="G233" s="438">
        <v>0</v>
      </c>
      <c r="H233" s="207" t="s">
        <v>1388</v>
      </c>
      <c r="I233" s="439">
        <v>1.23</v>
      </c>
      <c r="J233" s="439"/>
      <c r="K233" s="58"/>
      <c r="L233" s="59"/>
      <c r="M233" s="440"/>
      <c r="N233" s="440"/>
      <c r="O233" s="1363"/>
      <c r="P233" s="35"/>
      <c r="Q233" s="35"/>
    </row>
    <row r="234" spans="1:17" s="210" customFormat="1" ht="15" customHeight="1">
      <c r="A234" s="438"/>
      <c r="B234" s="438" t="s">
        <v>1156</v>
      </c>
      <c r="C234" s="438" t="s">
        <v>1157</v>
      </c>
      <c r="D234" s="194" t="s">
        <v>137</v>
      </c>
      <c r="E234" s="438" t="s">
        <v>314</v>
      </c>
      <c r="F234" s="438">
        <v>1</v>
      </c>
      <c r="G234" s="438">
        <v>10000</v>
      </c>
      <c r="H234" s="207" t="s">
        <v>1388</v>
      </c>
      <c r="I234" s="439">
        <v>1.23</v>
      </c>
      <c r="J234" s="439"/>
      <c r="K234" s="58"/>
      <c r="L234" s="59"/>
      <c r="M234" s="440"/>
      <c r="N234" s="440"/>
      <c r="O234" s="1363"/>
      <c r="P234" s="35"/>
      <c r="Q234" s="35"/>
    </row>
    <row r="235" spans="1:17" s="210" customFormat="1" ht="15" customHeight="1">
      <c r="A235" s="438"/>
      <c r="B235" s="438" t="s">
        <v>1156</v>
      </c>
      <c r="C235" s="438" t="s">
        <v>1157</v>
      </c>
      <c r="D235" s="194" t="s">
        <v>137</v>
      </c>
      <c r="E235" s="438" t="s">
        <v>314</v>
      </c>
      <c r="F235" s="438">
        <v>1</v>
      </c>
      <c r="G235" s="438">
        <v>20000</v>
      </c>
      <c r="H235" s="207" t="s">
        <v>1388</v>
      </c>
      <c r="I235" s="439">
        <v>0.96</v>
      </c>
      <c r="J235" s="439"/>
      <c r="K235" s="58"/>
      <c r="L235" s="59"/>
      <c r="M235" s="440"/>
      <c r="N235" s="440"/>
      <c r="O235" s="1363"/>
      <c r="P235" s="35"/>
      <c r="Q235" s="35"/>
    </row>
    <row r="236" spans="1:17" s="210" customFormat="1" ht="15" customHeight="1">
      <c r="A236" s="438"/>
      <c r="B236" s="438" t="s">
        <v>1156</v>
      </c>
      <c r="C236" s="438" t="s">
        <v>1157</v>
      </c>
      <c r="D236" s="194" t="s">
        <v>137</v>
      </c>
      <c r="E236" s="438" t="s">
        <v>314</v>
      </c>
      <c r="F236" s="438">
        <v>1</v>
      </c>
      <c r="G236" s="438">
        <v>30000</v>
      </c>
      <c r="H236" s="207" t="s">
        <v>1388</v>
      </c>
      <c r="I236" s="439">
        <v>0.87</v>
      </c>
      <c r="J236" s="439"/>
      <c r="K236" s="58"/>
      <c r="L236" s="59"/>
      <c r="M236" s="440"/>
      <c r="N236" s="440"/>
      <c r="O236" s="1363"/>
      <c r="P236" s="35"/>
      <c r="Q236" s="35"/>
    </row>
    <row r="237" spans="1:17" s="210" customFormat="1" ht="15" customHeight="1">
      <c r="A237" s="438"/>
      <c r="B237" s="438" t="s">
        <v>1156</v>
      </c>
      <c r="C237" s="438" t="s">
        <v>1157</v>
      </c>
      <c r="D237" s="194" t="s">
        <v>137</v>
      </c>
      <c r="E237" s="438" t="s">
        <v>314</v>
      </c>
      <c r="F237" s="438">
        <v>1</v>
      </c>
      <c r="G237" s="438">
        <v>50000</v>
      </c>
      <c r="H237" s="207" t="s">
        <v>1388</v>
      </c>
      <c r="I237" s="439">
        <v>0.82</v>
      </c>
      <c r="J237" s="439"/>
      <c r="K237" s="58"/>
      <c r="L237" s="59"/>
      <c r="M237" s="440"/>
      <c r="N237" s="440"/>
      <c r="O237" s="1363"/>
      <c r="P237" s="35"/>
      <c r="Q237" s="35"/>
    </row>
    <row r="238" spans="1:17" s="210" customFormat="1" ht="15" customHeight="1">
      <c r="A238" s="438"/>
      <c r="B238" s="438" t="s">
        <v>1156</v>
      </c>
      <c r="C238" s="438" t="s">
        <v>1157</v>
      </c>
      <c r="D238" s="194" t="s">
        <v>137</v>
      </c>
      <c r="E238" s="438" t="s">
        <v>314</v>
      </c>
      <c r="F238" s="438">
        <v>1</v>
      </c>
      <c r="G238" s="438">
        <v>100000</v>
      </c>
      <c r="H238" s="207" t="s">
        <v>1388</v>
      </c>
      <c r="I238" s="439">
        <v>0.79</v>
      </c>
      <c r="J238" s="439"/>
      <c r="K238" s="58"/>
      <c r="L238" s="59"/>
      <c r="M238" s="440"/>
      <c r="N238" s="440"/>
      <c r="O238" s="1363"/>
      <c r="P238" s="35"/>
      <c r="Q238" s="35"/>
    </row>
    <row r="239" spans="1:17" s="210" customFormat="1" ht="15" customHeight="1">
      <c r="A239" s="438">
        <v>18</v>
      </c>
      <c r="B239" s="438" t="s">
        <v>1158</v>
      </c>
      <c r="C239" s="438" t="s">
        <v>1159</v>
      </c>
      <c r="D239" s="194" t="s">
        <v>1389</v>
      </c>
      <c r="E239" s="438" t="s">
        <v>314</v>
      </c>
      <c r="F239" s="438">
        <v>1</v>
      </c>
      <c r="G239" s="438">
        <v>0</v>
      </c>
      <c r="H239" s="207" t="s">
        <v>1388</v>
      </c>
      <c r="I239" s="439">
        <v>0.83</v>
      </c>
      <c r="J239" s="439"/>
      <c r="K239" s="58"/>
      <c r="L239" s="59"/>
      <c r="M239" s="440"/>
      <c r="N239" s="440"/>
      <c r="O239" s="1363"/>
      <c r="P239" s="35"/>
      <c r="Q239" s="35"/>
    </row>
    <row r="240" spans="1:17" s="210" customFormat="1" ht="15" customHeight="1">
      <c r="A240" s="438"/>
      <c r="B240" s="438" t="s">
        <v>1158</v>
      </c>
      <c r="C240" s="438" t="s">
        <v>1159</v>
      </c>
      <c r="D240" s="194" t="s">
        <v>1389</v>
      </c>
      <c r="E240" s="438" t="s">
        <v>314</v>
      </c>
      <c r="F240" s="438">
        <v>1</v>
      </c>
      <c r="G240" s="438">
        <v>10000</v>
      </c>
      <c r="H240" s="207" t="s">
        <v>1388</v>
      </c>
      <c r="I240" s="439">
        <v>0.83</v>
      </c>
      <c r="J240" s="439"/>
      <c r="K240" s="58"/>
      <c r="L240" s="59"/>
      <c r="M240" s="440"/>
      <c r="N240" s="440"/>
      <c r="O240" s="1363"/>
      <c r="P240" s="35"/>
      <c r="Q240" s="35"/>
    </row>
    <row r="241" spans="1:17" s="210" customFormat="1" ht="15" customHeight="1">
      <c r="A241" s="438"/>
      <c r="B241" s="438" t="s">
        <v>1158</v>
      </c>
      <c r="C241" s="438" t="s">
        <v>1159</v>
      </c>
      <c r="D241" s="194" t="s">
        <v>1389</v>
      </c>
      <c r="E241" s="438" t="s">
        <v>314</v>
      </c>
      <c r="F241" s="438">
        <v>1</v>
      </c>
      <c r="G241" s="438">
        <v>20000</v>
      </c>
      <c r="H241" s="207" t="s">
        <v>1388</v>
      </c>
      <c r="I241" s="439">
        <v>0.76</v>
      </c>
      <c r="J241" s="439"/>
      <c r="K241" s="58"/>
      <c r="L241" s="59"/>
      <c r="M241" s="440"/>
      <c r="N241" s="440"/>
      <c r="O241" s="1363"/>
      <c r="P241" s="35"/>
      <c r="Q241" s="35"/>
    </row>
    <row r="242" spans="1:17" s="210" customFormat="1" ht="15" customHeight="1">
      <c r="A242" s="438"/>
      <c r="B242" s="438" t="s">
        <v>1158</v>
      </c>
      <c r="C242" s="438" t="s">
        <v>1159</v>
      </c>
      <c r="D242" s="194" t="s">
        <v>1389</v>
      </c>
      <c r="E242" s="438" t="s">
        <v>314</v>
      </c>
      <c r="F242" s="438">
        <v>1</v>
      </c>
      <c r="G242" s="438">
        <v>30000</v>
      </c>
      <c r="H242" s="207" t="s">
        <v>1388</v>
      </c>
      <c r="I242" s="439">
        <v>0.76</v>
      </c>
      <c r="J242" s="439"/>
      <c r="K242" s="58"/>
      <c r="L242" s="59"/>
      <c r="M242" s="440"/>
      <c r="N242" s="440"/>
      <c r="O242" s="1363"/>
      <c r="P242" s="35"/>
      <c r="Q242" s="35"/>
    </row>
    <row r="243" spans="1:17" s="210" customFormat="1" ht="15" customHeight="1">
      <c r="A243" s="438"/>
      <c r="B243" s="438" t="s">
        <v>1158</v>
      </c>
      <c r="C243" s="438" t="s">
        <v>1159</v>
      </c>
      <c r="D243" s="194" t="s">
        <v>1389</v>
      </c>
      <c r="E243" s="438" t="s">
        <v>314</v>
      </c>
      <c r="F243" s="438">
        <v>1</v>
      </c>
      <c r="G243" s="438">
        <v>50000</v>
      </c>
      <c r="H243" s="207" t="s">
        <v>1388</v>
      </c>
      <c r="I243" s="439">
        <v>0.73</v>
      </c>
      <c r="J243" s="439"/>
      <c r="K243" s="58"/>
      <c r="L243" s="59"/>
      <c r="M243" s="440"/>
      <c r="N243" s="440"/>
      <c r="O243" s="1363"/>
      <c r="P243" s="35"/>
      <c r="Q243" s="35"/>
    </row>
    <row r="244" spans="1:17" s="210" customFormat="1" ht="15" customHeight="1">
      <c r="A244" s="438"/>
      <c r="B244" s="438" t="s">
        <v>1158</v>
      </c>
      <c r="C244" s="438" t="s">
        <v>1159</v>
      </c>
      <c r="D244" s="194" t="s">
        <v>1389</v>
      </c>
      <c r="E244" s="438" t="s">
        <v>314</v>
      </c>
      <c r="F244" s="438">
        <v>1</v>
      </c>
      <c r="G244" s="438">
        <v>100000</v>
      </c>
      <c r="H244" s="207" t="s">
        <v>1388</v>
      </c>
      <c r="I244" s="439">
        <v>0.71</v>
      </c>
      <c r="J244" s="439"/>
      <c r="K244" s="58"/>
      <c r="L244" s="59"/>
      <c r="M244" s="440"/>
      <c r="N244" s="440"/>
      <c r="O244" s="1363"/>
      <c r="P244" s="35"/>
      <c r="Q244" s="35"/>
    </row>
    <row r="245" spans="1:17" s="210" customFormat="1" ht="15" customHeight="1">
      <c r="A245" s="438"/>
      <c r="B245" s="438" t="s">
        <v>1158</v>
      </c>
      <c r="C245" s="438" t="s">
        <v>1159</v>
      </c>
      <c r="D245" s="194" t="s">
        <v>1389</v>
      </c>
      <c r="E245" s="438" t="s">
        <v>314</v>
      </c>
      <c r="F245" s="438">
        <v>1</v>
      </c>
      <c r="G245" s="438">
        <v>200000</v>
      </c>
      <c r="H245" s="207" t="s">
        <v>1388</v>
      </c>
      <c r="I245" s="439">
        <v>0.71</v>
      </c>
      <c r="J245" s="439"/>
      <c r="K245" s="58"/>
      <c r="L245" s="59"/>
      <c r="M245" s="440"/>
      <c r="N245" s="440"/>
      <c r="O245" s="1363"/>
      <c r="P245" s="35"/>
      <c r="Q245" s="35"/>
    </row>
    <row r="246" spans="1:17" s="210" customFormat="1" ht="15" customHeight="1">
      <c r="A246" s="438"/>
      <c r="B246" s="438" t="s">
        <v>1158</v>
      </c>
      <c r="C246" s="438" t="s">
        <v>1159</v>
      </c>
      <c r="D246" s="194" t="s">
        <v>1389</v>
      </c>
      <c r="E246" s="438" t="s">
        <v>314</v>
      </c>
      <c r="F246" s="438">
        <v>1</v>
      </c>
      <c r="G246" s="438">
        <v>300000</v>
      </c>
      <c r="H246" s="207" t="s">
        <v>1388</v>
      </c>
      <c r="I246" s="439">
        <v>0.69</v>
      </c>
      <c r="J246" s="439"/>
      <c r="K246" s="58"/>
      <c r="L246" s="59"/>
      <c r="M246" s="440"/>
      <c r="N246" s="440"/>
      <c r="O246" s="1363"/>
      <c r="P246" s="35"/>
      <c r="Q246" s="35"/>
    </row>
    <row r="247" spans="1:17" s="210" customFormat="1" ht="15" customHeight="1">
      <c r="A247" s="438"/>
      <c r="B247" s="438" t="s">
        <v>1158</v>
      </c>
      <c r="C247" s="438" t="s">
        <v>1159</v>
      </c>
      <c r="D247" s="194" t="s">
        <v>1389</v>
      </c>
      <c r="E247" s="438" t="s">
        <v>314</v>
      </c>
      <c r="F247" s="438">
        <v>1</v>
      </c>
      <c r="G247" s="438">
        <v>500000</v>
      </c>
      <c r="H247" s="207" t="s">
        <v>1388</v>
      </c>
      <c r="I247" s="439">
        <v>0.67</v>
      </c>
      <c r="J247" s="439"/>
      <c r="K247" s="58"/>
      <c r="L247" s="59"/>
      <c r="M247" s="440"/>
      <c r="N247" s="440"/>
      <c r="O247" s="1363"/>
      <c r="P247" s="35"/>
      <c r="Q247" s="35"/>
    </row>
    <row r="248" spans="1:17" s="210" customFormat="1" ht="15" customHeight="1">
      <c r="A248" s="438">
        <v>19</v>
      </c>
      <c r="B248" s="438" t="s">
        <v>1160</v>
      </c>
      <c r="C248" s="438" t="s">
        <v>1161</v>
      </c>
      <c r="D248" s="194" t="s">
        <v>138</v>
      </c>
      <c r="E248" s="438" t="s">
        <v>314</v>
      </c>
      <c r="F248" s="438">
        <v>1</v>
      </c>
      <c r="G248" s="438">
        <v>0</v>
      </c>
      <c r="H248" s="207" t="s">
        <v>1390</v>
      </c>
      <c r="I248" s="439">
        <v>0.6</v>
      </c>
      <c r="J248" s="439"/>
      <c r="K248" s="58"/>
      <c r="L248" s="59"/>
      <c r="M248" s="440"/>
      <c r="N248" s="440"/>
      <c r="O248" s="1363"/>
      <c r="P248" s="35"/>
      <c r="Q248" s="35"/>
    </row>
    <row r="249" spans="1:17" s="210" customFormat="1" ht="15" customHeight="1">
      <c r="A249" s="438"/>
      <c r="B249" s="438" t="s">
        <v>1160</v>
      </c>
      <c r="C249" s="438" t="s">
        <v>1161</v>
      </c>
      <c r="D249" s="194" t="s">
        <v>138</v>
      </c>
      <c r="E249" s="438" t="s">
        <v>314</v>
      </c>
      <c r="F249" s="438">
        <v>1</v>
      </c>
      <c r="G249" s="438">
        <v>10000</v>
      </c>
      <c r="H249" s="207" t="s">
        <v>1390</v>
      </c>
      <c r="I249" s="439">
        <v>0.6</v>
      </c>
      <c r="J249" s="439"/>
      <c r="K249" s="58"/>
      <c r="L249" s="59"/>
      <c r="M249" s="440"/>
      <c r="N249" s="440"/>
      <c r="O249" s="1363"/>
      <c r="P249" s="35"/>
      <c r="Q249" s="35"/>
    </row>
    <row r="250" spans="1:17" s="210" customFormat="1" ht="15" customHeight="1">
      <c r="A250" s="438"/>
      <c r="B250" s="438" t="s">
        <v>1160</v>
      </c>
      <c r="C250" s="438" t="s">
        <v>1161</v>
      </c>
      <c r="D250" s="194" t="s">
        <v>138</v>
      </c>
      <c r="E250" s="438" t="s">
        <v>314</v>
      </c>
      <c r="F250" s="438">
        <v>1</v>
      </c>
      <c r="G250" s="438">
        <v>20000</v>
      </c>
      <c r="H250" s="207" t="s">
        <v>1390</v>
      </c>
      <c r="I250" s="439">
        <v>0.43</v>
      </c>
      <c r="J250" s="439"/>
      <c r="K250" s="58"/>
      <c r="L250" s="59"/>
      <c r="M250" s="440"/>
      <c r="N250" s="440"/>
      <c r="O250" s="1363"/>
      <c r="P250" s="35"/>
      <c r="Q250" s="35"/>
    </row>
    <row r="251" spans="1:17" s="210" customFormat="1" ht="15" customHeight="1">
      <c r="A251" s="438"/>
      <c r="B251" s="438" t="s">
        <v>1160</v>
      </c>
      <c r="C251" s="438" t="s">
        <v>1161</v>
      </c>
      <c r="D251" s="194" t="s">
        <v>138</v>
      </c>
      <c r="E251" s="438" t="s">
        <v>314</v>
      </c>
      <c r="F251" s="438">
        <v>1</v>
      </c>
      <c r="G251" s="438">
        <v>50000</v>
      </c>
      <c r="H251" s="207" t="s">
        <v>1390</v>
      </c>
      <c r="I251" s="439">
        <v>0.41</v>
      </c>
      <c r="J251" s="439"/>
      <c r="K251" s="58"/>
      <c r="L251" s="59"/>
      <c r="M251" s="440"/>
      <c r="N251" s="440"/>
      <c r="O251" s="1363"/>
      <c r="P251" s="35"/>
      <c r="Q251" s="35"/>
    </row>
    <row r="252" spans="1:17" s="210" customFormat="1" ht="15" customHeight="1">
      <c r="A252" s="438"/>
      <c r="B252" s="438" t="s">
        <v>1160</v>
      </c>
      <c r="C252" s="438" t="s">
        <v>1161</v>
      </c>
      <c r="D252" s="194" t="s">
        <v>138</v>
      </c>
      <c r="E252" s="438" t="s">
        <v>314</v>
      </c>
      <c r="F252" s="438">
        <v>1</v>
      </c>
      <c r="G252" s="438">
        <v>100000</v>
      </c>
      <c r="H252" s="207" t="s">
        <v>1390</v>
      </c>
      <c r="I252" s="439">
        <v>0.39</v>
      </c>
      <c r="J252" s="439"/>
      <c r="K252" s="58"/>
      <c r="L252" s="59"/>
      <c r="M252" s="440"/>
      <c r="N252" s="440"/>
      <c r="O252" s="1363"/>
      <c r="P252" s="35"/>
      <c r="Q252" s="35"/>
    </row>
    <row r="253" spans="1:17" s="210" customFormat="1" ht="15" customHeight="1">
      <c r="A253" s="438"/>
      <c r="B253" s="438" t="s">
        <v>1160</v>
      </c>
      <c r="C253" s="438" t="s">
        <v>1161</v>
      </c>
      <c r="D253" s="194" t="s">
        <v>138</v>
      </c>
      <c r="E253" s="438" t="s">
        <v>314</v>
      </c>
      <c r="F253" s="438">
        <v>1</v>
      </c>
      <c r="G253" s="438">
        <v>300000</v>
      </c>
      <c r="H253" s="207" t="s">
        <v>1390</v>
      </c>
      <c r="I253" s="439">
        <v>0.38</v>
      </c>
      <c r="J253" s="439"/>
      <c r="K253" s="58"/>
      <c r="L253" s="59"/>
      <c r="M253" s="440"/>
      <c r="N253" s="440"/>
      <c r="O253" s="1363"/>
      <c r="P253" s="35"/>
      <c r="Q253" s="35"/>
    </row>
    <row r="254" spans="1:17" s="210" customFormat="1" ht="15" customHeight="1">
      <c r="A254" s="438"/>
      <c r="B254" s="438" t="s">
        <v>1160</v>
      </c>
      <c r="C254" s="438" t="s">
        <v>1161</v>
      </c>
      <c r="D254" s="194" t="s">
        <v>138</v>
      </c>
      <c r="E254" s="438" t="s">
        <v>314</v>
      </c>
      <c r="F254" s="438">
        <v>1</v>
      </c>
      <c r="G254" s="438">
        <v>500000</v>
      </c>
      <c r="H254" s="207" t="s">
        <v>1390</v>
      </c>
      <c r="I254" s="439">
        <v>0.36</v>
      </c>
      <c r="J254" s="439"/>
      <c r="K254" s="58"/>
      <c r="L254" s="59"/>
      <c r="M254" s="440"/>
      <c r="N254" s="440"/>
      <c r="O254" s="1363"/>
      <c r="P254" s="35"/>
      <c r="Q254" s="35"/>
    </row>
    <row r="255" spans="1:17" s="210" customFormat="1" ht="15" customHeight="1">
      <c r="A255" s="438">
        <v>20</v>
      </c>
      <c r="B255" s="438" t="s">
        <v>1162</v>
      </c>
      <c r="C255" s="438" t="s">
        <v>1163</v>
      </c>
      <c r="D255" s="194" t="s">
        <v>138</v>
      </c>
      <c r="E255" s="438" t="s">
        <v>314</v>
      </c>
      <c r="F255" s="438">
        <v>1</v>
      </c>
      <c r="G255" s="438">
        <v>0</v>
      </c>
      <c r="H255" s="207" t="s">
        <v>1390</v>
      </c>
      <c r="I255" s="439">
        <v>0.28000000000000003</v>
      </c>
      <c r="J255" s="439"/>
      <c r="K255" s="58"/>
      <c r="L255" s="59"/>
      <c r="M255" s="440"/>
      <c r="N255" s="440"/>
      <c r="O255" s="1363"/>
      <c r="P255" s="35"/>
      <c r="Q255" s="35"/>
    </row>
    <row r="256" spans="1:17" s="210" customFormat="1" ht="15" customHeight="1">
      <c r="A256" s="438"/>
      <c r="B256" s="438" t="s">
        <v>1162</v>
      </c>
      <c r="C256" s="438" t="s">
        <v>1163</v>
      </c>
      <c r="D256" s="194" t="s">
        <v>138</v>
      </c>
      <c r="E256" s="438" t="s">
        <v>314</v>
      </c>
      <c r="F256" s="438">
        <v>1</v>
      </c>
      <c r="G256" s="438">
        <v>10000</v>
      </c>
      <c r="H256" s="207" t="s">
        <v>1390</v>
      </c>
      <c r="I256" s="439">
        <v>0.28000000000000003</v>
      </c>
      <c r="J256" s="439"/>
      <c r="K256" s="58"/>
      <c r="L256" s="59"/>
      <c r="M256" s="440"/>
      <c r="N256" s="440"/>
      <c r="O256" s="1363"/>
      <c r="P256" s="35"/>
      <c r="Q256" s="35"/>
    </row>
    <row r="257" spans="1:17" s="210" customFormat="1" ht="15" customHeight="1">
      <c r="A257" s="438"/>
      <c r="B257" s="438" t="s">
        <v>1162</v>
      </c>
      <c r="C257" s="438" t="s">
        <v>1163</v>
      </c>
      <c r="D257" s="194" t="s">
        <v>138</v>
      </c>
      <c r="E257" s="438" t="s">
        <v>314</v>
      </c>
      <c r="F257" s="438">
        <v>1</v>
      </c>
      <c r="G257" s="438">
        <v>20000</v>
      </c>
      <c r="H257" s="207" t="s">
        <v>1390</v>
      </c>
      <c r="I257" s="439">
        <v>0.24</v>
      </c>
      <c r="J257" s="439"/>
      <c r="K257" s="58"/>
      <c r="L257" s="59"/>
      <c r="M257" s="440"/>
      <c r="N257" s="440"/>
      <c r="O257" s="1363"/>
      <c r="P257" s="35"/>
      <c r="Q257" s="35"/>
    </row>
    <row r="258" spans="1:17" s="210" customFormat="1" ht="15" customHeight="1">
      <c r="A258" s="438"/>
      <c r="B258" s="438" t="s">
        <v>1162</v>
      </c>
      <c r="C258" s="438" t="s">
        <v>1163</v>
      </c>
      <c r="D258" s="194" t="s">
        <v>138</v>
      </c>
      <c r="E258" s="438" t="s">
        <v>314</v>
      </c>
      <c r="F258" s="438">
        <v>1</v>
      </c>
      <c r="G258" s="438">
        <v>50000</v>
      </c>
      <c r="H258" s="207" t="s">
        <v>1390</v>
      </c>
      <c r="I258" s="439">
        <v>0.23</v>
      </c>
      <c r="J258" s="439"/>
      <c r="K258" s="58"/>
      <c r="L258" s="59"/>
      <c r="M258" s="440"/>
      <c r="N258" s="440"/>
      <c r="O258" s="1363"/>
      <c r="P258" s="35"/>
      <c r="Q258" s="35"/>
    </row>
    <row r="259" spans="1:17" s="210" customFormat="1" ht="15" customHeight="1">
      <c r="A259" s="438"/>
      <c r="B259" s="438" t="s">
        <v>1162</v>
      </c>
      <c r="C259" s="438" t="s">
        <v>1163</v>
      </c>
      <c r="D259" s="194" t="s">
        <v>138</v>
      </c>
      <c r="E259" s="438" t="s">
        <v>314</v>
      </c>
      <c r="F259" s="438">
        <v>1</v>
      </c>
      <c r="G259" s="438">
        <v>100000</v>
      </c>
      <c r="H259" s="207" t="s">
        <v>1390</v>
      </c>
      <c r="I259" s="439">
        <v>0.2</v>
      </c>
      <c r="J259" s="439"/>
      <c r="K259" s="58"/>
      <c r="L259" s="59"/>
      <c r="M259" s="440"/>
      <c r="N259" s="440"/>
      <c r="O259" s="1363"/>
      <c r="P259" s="35"/>
      <c r="Q259" s="35"/>
    </row>
    <row r="260" spans="1:17" s="210" customFormat="1" ht="15" customHeight="1">
      <c r="A260" s="438"/>
      <c r="B260" s="438" t="s">
        <v>1162</v>
      </c>
      <c r="C260" s="438" t="s">
        <v>1163</v>
      </c>
      <c r="D260" s="194" t="s">
        <v>138</v>
      </c>
      <c r="E260" s="438" t="s">
        <v>314</v>
      </c>
      <c r="F260" s="438">
        <v>1</v>
      </c>
      <c r="G260" s="438">
        <v>300000</v>
      </c>
      <c r="H260" s="207" t="s">
        <v>1390</v>
      </c>
      <c r="I260" s="439">
        <v>0.18</v>
      </c>
      <c r="J260" s="439"/>
      <c r="K260" s="58"/>
      <c r="L260" s="59"/>
      <c r="M260" s="440"/>
      <c r="N260" s="440"/>
      <c r="O260" s="1363"/>
      <c r="P260" s="35"/>
      <c r="Q260" s="35"/>
    </row>
    <row r="261" spans="1:17" s="210" customFormat="1" ht="15" customHeight="1">
      <c r="A261" s="441">
        <v>21</v>
      </c>
      <c r="B261" s="441" t="s">
        <v>561</v>
      </c>
      <c r="C261" s="441" t="s">
        <v>562</v>
      </c>
      <c r="D261" s="373" t="s">
        <v>139</v>
      </c>
      <c r="E261" s="441" t="s">
        <v>314</v>
      </c>
      <c r="F261" s="441">
        <v>1</v>
      </c>
      <c r="G261" s="441">
        <v>0</v>
      </c>
      <c r="H261" s="381" t="s">
        <v>85</v>
      </c>
      <c r="I261" s="439">
        <v>1.1299999999999999</v>
      </c>
      <c r="J261" s="439"/>
      <c r="K261" s="58"/>
      <c r="L261" s="59"/>
      <c r="M261" s="440"/>
      <c r="N261" s="440"/>
      <c r="O261" s="1363"/>
      <c r="P261" s="35"/>
      <c r="Q261" s="35"/>
    </row>
    <row r="262" spans="1:17" s="210" customFormat="1" ht="15" customHeight="1">
      <c r="A262" s="441"/>
      <c r="B262" s="441" t="s">
        <v>561</v>
      </c>
      <c r="C262" s="441" t="s">
        <v>562</v>
      </c>
      <c r="D262" s="373" t="s">
        <v>139</v>
      </c>
      <c r="E262" s="441" t="s">
        <v>314</v>
      </c>
      <c r="F262" s="441">
        <v>1</v>
      </c>
      <c r="G262" s="441">
        <v>10000</v>
      </c>
      <c r="H262" s="381" t="s">
        <v>85</v>
      </c>
      <c r="I262" s="439">
        <v>1.1299999999999999</v>
      </c>
      <c r="J262" s="439"/>
      <c r="K262" s="58"/>
      <c r="L262" s="59"/>
      <c r="M262" s="440"/>
      <c r="N262" s="440"/>
      <c r="O262" s="1363"/>
      <c r="P262" s="35"/>
      <c r="Q262" s="35"/>
    </row>
    <row r="263" spans="1:17" s="210" customFormat="1" ht="15" customHeight="1">
      <c r="A263" s="438">
        <v>22</v>
      </c>
      <c r="B263" s="438" t="s">
        <v>563</v>
      </c>
      <c r="C263" s="438" t="s">
        <v>564</v>
      </c>
      <c r="D263" s="194" t="s">
        <v>140</v>
      </c>
      <c r="E263" s="438" t="s">
        <v>314</v>
      </c>
      <c r="F263" s="438">
        <v>1</v>
      </c>
      <c r="G263" s="438">
        <v>0</v>
      </c>
      <c r="H263" s="207" t="s">
        <v>85</v>
      </c>
      <c r="I263" s="439">
        <v>0.83</v>
      </c>
      <c r="J263" s="439"/>
      <c r="K263" s="58"/>
      <c r="L263" s="59"/>
      <c r="M263" s="440"/>
      <c r="N263" s="440"/>
      <c r="O263" s="1363"/>
      <c r="P263" s="35"/>
      <c r="Q263" s="35"/>
    </row>
    <row r="264" spans="1:17" s="210" customFormat="1" ht="15" customHeight="1">
      <c r="A264" s="438">
        <v>23</v>
      </c>
      <c r="B264" s="438" t="s">
        <v>565</v>
      </c>
      <c r="C264" s="438" t="s">
        <v>566</v>
      </c>
      <c r="D264" s="194" t="s">
        <v>141</v>
      </c>
      <c r="E264" s="438" t="s">
        <v>314</v>
      </c>
      <c r="F264" s="438">
        <v>1</v>
      </c>
      <c r="G264" s="438">
        <v>0</v>
      </c>
      <c r="H264" s="207" t="s">
        <v>1391</v>
      </c>
      <c r="I264" s="439">
        <v>1.51</v>
      </c>
      <c r="J264" s="439"/>
      <c r="K264" s="58"/>
      <c r="L264" s="59"/>
      <c r="M264" s="440"/>
      <c r="N264" s="440"/>
      <c r="O264" s="1363"/>
      <c r="P264" s="35"/>
      <c r="Q264" s="35"/>
    </row>
    <row r="265" spans="1:17" s="210" customFormat="1" ht="15" customHeight="1">
      <c r="A265" s="438"/>
      <c r="B265" s="438" t="s">
        <v>565</v>
      </c>
      <c r="C265" s="438" t="s">
        <v>566</v>
      </c>
      <c r="D265" s="194" t="s">
        <v>141</v>
      </c>
      <c r="E265" s="438" t="s">
        <v>314</v>
      </c>
      <c r="F265" s="438">
        <v>1</v>
      </c>
      <c r="G265" s="438">
        <v>5000</v>
      </c>
      <c r="H265" s="207"/>
      <c r="I265" s="439">
        <v>1.51</v>
      </c>
      <c r="J265" s="439"/>
      <c r="K265" s="58"/>
      <c r="L265" s="59"/>
      <c r="M265" s="440"/>
      <c r="N265" s="440"/>
      <c r="O265" s="1363"/>
      <c r="P265" s="35"/>
      <c r="Q265" s="35"/>
    </row>
    <row r="266" spans="1:17" s="210" customFormat="1" ht="15" customHeight="1">
      <c r="A266" s="438"/>
      <c r="B266" s="438" t="s">
        <v>565</v>
      </c>
      <c r="C266" s="438" t="s">
        <v>566</v>
      </c>
      <c r="D266" s="194" t="s">
        <v>141</v>
      </c>
      <c r="E266" s="438" t="s">
        <v>314</v>
      </c>
      <c r="F266" s="438">
        <v>1</v>
      </c>
      <c r="G266" s="438">
        <v>10000</v>
      </c>
      <c r="H266" s="207"/>
      <c r="I266" s="439">
        <v>1.21</v>
      </c>
      <c r="J266" s="439"/>
      <c r="K266" s="58"/>
      <c r="L266" s="59"/>
      <c r="M266" s="440"/>
      <c r="N266" s="440"/>
      <c r="O266" s="1363"/>
      <c r="P266" s="35"/>
      <c r="Q266" s="35"/>
    </row>
    <row r="267" spans="1:17" s="210" customFormat="1" ht="15" customHeight="1">
      <c r="A267" s="438"/>
      <c r="B267" s="438" t="s">
        <v>565</v>
      </c>
      <c r="C267" s="438" t="s">
        <v>566</v>
      </c>
      <c r="D267" s="194" t="s">
        <v>141</v>
      </c>
      <c r="E267" s="438" t="s">
        <v>314</v>
      </c>
      <c r="F267" s="438">
        <v>1</v>
      </c>
      <c r="G267" s="438">
        <v>30000</v>
      </c>
      <c r="H267" s="207"/>
      <c r="I267" s="439">
        <v>1</v>
      </c>
      <c r="J267" s="439"/>
      <c r="K267" s="58"/>
      <c r="L267" s="59"/>
      <c r="M267" s="440"/>
      <c r="N267" s="440"/>
      <c r="O267" s="1363"/>
      <c r="P267" s="35"/>
      <c r="Q267" s="35"/>
    </row>
    <row r="268" spans="1:17" s="210" customFormat="1" ht="15" customHeight="1">
      <c r="A268" s="438"/>
      <c r="B268" s="438" t="s">
        <v>565</v>
      </c>
      <c r="C268" s="438" t="s">
        <v>566</v>
      </c>
      <c r="D268" s="194" t="s">
        <v>141</v>
      </c>
      <c r="E268" s="438" t="s">
        <v>314</v>
      </c>
      <c r="F268" s="438">
        <v>1</v>
      </c>
      <c r="G268" s="438">
        <v>50000</v>
      </c>
      <c r="H268" s="207"/>
      <c r="I268" s="439">
        <v>0.92</v>
      </c>
      <c r="J268" s="439"/>
      <c r="K268" s="58"/>
      <c r="L268" s="59"/>
      <c r="M268" s="440"/>
      <c r="N268" s="440"/>
      <c r="O268" s="1363"/>
      <c r="P268" s="35"/>
      <c r="Q268" s="35"/>
    </row>
    <row r="269" spans="1:17" s="210" customFormat="1" ht="15" customHeight="1">
      <c r="A269" s="438">
        <v>24</v>
      </c>
      <c r="B269" s="438" t="s">
        <v>567</v>
      </c>
      <c r="C269" s="438" t="s">
        <v>568</v>
      </c>
      <c r="D269" s="194" t="s">
        <v>142</v>
      </c>
      <c r="E269" s="438" t="s">
        <v>314</v>
      </c>
      <c r="F269" s="438">
        <v>1</v>
      </c>
      <c r="G269" s="438">
        <v>0</v>
      </c>
      <c r="H269" s="207" t="s">
        <v>1392</v>
      </c>
      <c r="I269" s="439">
        <v>0.8</v>
      </c>
      <c r="J269" s="439"/>
      <c r="K269" s="58"/>
      <c r="L269" s="59"/>
      <c r="M269" s="440"/>
      <c r="N269" s="440"/>
      <c r="O269" s="1363"/>
      <c r="P269" s="35"/>
      <c r="Q269" s="35"/>
    </row>
    <row r="270" spans="1:17" s="210" customFormat="1" ht="15" customHeight="1">
      <c r="A270" s="438"/>
      <c r="B270" s="438" t="s">
        <v>567</v>
      </c>
      <c r="C270" s="438" t="s">
        <v>568</v>
      </c>
      <c r="D270" s="194" t="s">
        <v>142</v>
      </c>
      <c r="E270" s="438" t="s">
        <v>314</v>
      </c>
      <c r="F270" s="438">
        <v>1</v>
      </c>
      <c r="G270" s="438">
        <v>10000</v>
      </c>
      <c r="H270" s="207"/>
      <c r="I270" s="439">
        <v>0.8</v>
      </c>
      <c r="J270" s="439"/>
      <c r="K270" s="58"/>
      <c r="L270" s="59"/>
      <c r="M270" s="440"/>
      <c r="N270" s="440"/>
      <c r="O270" s="1363"/>
      <c r="P270" s="35"/>
      <c r="Q270" s="35"/>
    </row>
    <row r="271" spans="1:17" s="210" customFormat="1" ht="15" customHeight="1">
      <c r="A271" s="438"/>
      <c r="B271" s="438" t="s">
        <v>567</v>
      </c>
      <c r="C271" s="438" t="s">
        <v>568</v>
      </c>
      <c r="D271" s="194" t="s">
        <v>142</v>
      </c>
      <c r="E271" s="438" t="s">
        <v>314</v>
      </c>
      <c r="F271" s="438">
        <v>1</v>
      </c>
      <c r="G271" s="438">
        <v>20000</v>
      </c>
      <c r="H271" s="207"/>
      <c r="I271" s="439">
        <v>0.73</v>
      </c>
      <c r="J271" s="439"/>
      <c r="K271" s="58"/>
      <c r="L271" s="59"/>
      <c r="M271" s="440"/>
      <c r="N271" s="440"/>
      <c r="O271" s="1363"/>
      <c r="P271" s="35"/>
      <c r="Q271" s="35"/>
    </row>
    <row r="272" spans="1:17" s="210" customFormat="1" ht="15" customHeight="1">
      <c r="A272" s="438"/>
      <c r="B272" s="438" t="s">
        <v>567</v>
      </c>
      <c r="C272" s="438" t="s">
        <v>568</v>
      </c>
      <c r="D272" s="194" t="s">
        <v>142</v>
      </c>
      <c r="E272" s="438" t="s">
        <v>314</v>
      </c>
      <c r="F272" s="438">
        <v>1</v>
      </c>
      <c r="G272" s="438">
        <v>30000</v>
      </c>
      <c r="H272" s="207"/>
      <c r="I272" s="439">
        <v>0.73</v>
      </c>
      <c r="J272" s="439"/>
      <c r="K272" s="58"/>
      <c r="L272" s="59"/>
      <c r="M272" s="440"/>
      <c r="N272" s="440"/>
      <c r="O272" s="1363"/>
      <c r="P272" s="35"/>
      <c r="Q272" s="35"/>
    </row>
    <row r="273" spans="1:17" s="210" customFormat="1" ht="15" customHeight="1">
      <c r="A273" s="438">
        <v>25</v>
      </c>
      <c r="B273" s="438" t="s">
        <v>569</v>
      </c>
      <c r="C273" s="438" t="s">
        <v>570</v>
      </c>
      <c r="D273" s="194" t="s">
        <v>143</v>
      </c>
      <c r="E273" s="438" t="s">
        <v>314</v>
      </c>
      <c r="F273" s="438">
        <v>1</v>
      </c>
      <c r="G273" s="438">
        <v>0</v>
      </c>
      <c r="H273" s="207">
        <v>42720</v>
      </c>
      <c r="I273" s="439">
        <v>1.2317</v>
      </c>
      <c r="J273" s="439"/>
      <c r="K273" s="58"/>
      <c r="L273" s="59"/>
      <c r="M273" s="440"/>
      <c r="N273" s="440"/>
      <c r="O273" s="1363"/>
      <c r="P273" s="35"/>
      <c r="Q273" s="35"/>
    </row>
    <row r="274" spans="1:17" s="210" customFormat="1" ht="15" customHeight="1">
      <c r="A274" s="438"/>
      <c r="B274" s="438" t="s">
        <v>569</v>
      </c>
      <c r="C274" s="438" t="s">
        <v>570</v>
      </c>
      <c r="D274" s="194" t="s">
        <v>143</v>
      </c>
      <c r="E274" s="438" t="s">
        <v>314</v>
      </c>
      <c r="F274" s="438">
        <v>1</v>
      </c>
      <c r="G274" s="438">
        <v>10000</v>
      </c>
      <c r="H274" s="207">
        <v>42720</v>
      </c>
      <c r="I274" s="439">
        <v>1.2317</v>
      </c>
      <c r="J274" s="439"/>
      <c r="K274" s="58"/>
      <c r="L274" s="59"/>
      <c r="M274" s="440"/>
      <c r="N274" s="440"/>
      <c r="O274" s="1363"/>
      <c r="P274" s="35"/>
      <c r="Q274" s="35"/>
    </row>
    <row r="275" spans="1:17" s="210" customFormat="1" ht="15" customHeight="1">
      <c r="A275" s="438">
        <v>26</v>
      </c>
      <c r="B275" s="438" t="s">
        <v>571</v>
      </c>
      <c r="C275" s="438" t="s">
        <v>572</v>
      </c>
      <c r="D275" s="194" t="s">
        <v>144</v>
      </c>
      <c r="E275" s="438" t="s">
        <v>314</v>
      </c>
      <c r="F275" s="438">
        <v>1</v>
      </c>
      <c r="G275" s="438">
        <v>0</v>
      </c>
      <c r="H275" s="207">
        <v>41718</v>
      </c>
      <c r="I275" s="439">
        <v>1.19</v>
      </c>
      <c r="J275" s="439"/>
      <c r="K275" s="58"/>
      <c r="L275" s="59"/>
      <c r="M275" s="440"/>
      <c r="N275" s="440"/>
      <c r="O275" s="1363"/>
      <c r="P275" s="35"/>
      <c r="Q275" s="35"/>
    </row>
    <row r="276" spans="1:17" s="1008" customFormat="1" ht="15" customHeight="1">
      <c r="A276" s="441">
        <v>27</v>
      </c>
      <c r="B276" s="441" t="s">
        <v>573</v>
      </c>
      <c r="C276" s="441" t="s">
        <v>574</v>
      </c>
      <c r="D276" s="373" t="s">
        <v>145</v>
      </c>
      <c r="E276" s="441" t="s">
        <v>314</v>
      </c>
      <c r="F276" s="441">
        <v>1</v>
      </c>
      <c r="G276" s="441">
        <v>0</v>
      </c>
      <c r="H276" s="381" t="s">
        <v>1393</v>
      </c>
      <c r="I276" s="442">
        <v>1.23</v>
      </c>
      <c r="J276" s="442"/>
      <c r="K276" s="58"/>
      <c r="L276" s="59"/>
      <c r="M276" s="1006"/>
      <c r="N276" s="1006"/>
      <c r="O276" s="1363"/>
      <c r="P276" s="1007"/>
      <c r="Q276" s="1007"/>
    </row>
    <row r="277" spans="1:17" s="1008" customFormat="1" ht="15" customHeight="1">
      <c r="A277" s="441"/>
      <c r="B277" s="441" t="s">
        <v>573</v>
      </c>
      <c r="C277" s="441" t="s">
        <v>574</v>
      </c>
      <c r="D277" s="373" t="s">
        <v>145</v>
      </c>
      <c r="E277" s="441" t="s">
        <v>314</v>
      </c>
      <c r="F277" s="441">
        <v>1</v>
      </c>
      <c r="G277" s="441">
        <v>10000</v>
      </c>
      <c r="H277" s="381"/>
      <c r="I277" s="442">
        <v>1.23</v>
      </c>
      <c r="J277" s="442"/>
      <c r="K277" s="58"/>
      <c r="L277" s="59"/>
      <c r="M277" s="1006"/>
      <c r="N277" s="1006"/>
      <c r="O277" s="1363"/>
      <c r="P277" s="1007"/>
      <c r="Q277" s="1007"/>
    </row>
    <row r="278" spans="1:17" s="1008" customFormat="1" ht="15" customHeight="1">
      <c r="A278" s="441"/>
      <c r="B278" s="441" t="s">
        <v>573</v>
      </c>
      <c r="C278" s="441" t="s">
        <v>574</v>
      </c>
      <c r="D278" s="373" t="s">
        <v>145</v>
      </c>
      <c r="E278" s="441" t="s">
        <v>314</v>
      </c>
      <c r="F278" s="441">
        <v>1</v>
      </c>
      <c r="G278" s="441">
        <v>20000</v>
      </c>
      <c r="H278" s="381"/>
      <c r="I278" s="442">
        <v>0.96</v>
      </c>
      <c r="J278" s="442"/>
      <c r="K278" s="58"/>
      <c r="L278" s="59"/>
      <c r="M278" s="1006"/>
      <c r="N278" s="1006"/>
      <c r="O278" s="1363"/>
      <c r="P278" s="1007"/>
      <c r="Q278" s="1007"/>
    </row>
    <row r="279" spans="1:17" s="1008" customFormat="1" ht="15" customHeight="1">
      <c r="A279" s="441"/>
      <c r="B279" s="441" t="s">
        <v>573</v>
      </c>
      <c r="C279" s="441" t="s">
        <v>574</v>
      </c>
      <c r="D279" s="373" t="s">
        <v>145</v>
      </c>
      <c r="E279" s="441" t="s">
        <v>314</v>
      </c>
      <c r="F279" s="441">
        <v>1</v>
      </c>
      <c r="G279" s="441">
        <v>30000</v>
      </c>
      <c r="H279" s="381"/>
      <c r="I279" s="442">
        <v>0.87</v>
      </c>
      <c r="J279" s="442"/>
      <c r="K279" s="58"/>
      <c r="L279" s="59"/>
      <c r="M279" s="1006"/>
      <c r="N279" s="1006"/>
      <c r="O279" s="1363"/>
      <c r="P279" s="1007"/>
      <c r="Q279" s="1007"/>
    </row>
    <row r="280" spans="1:17" s="1008" customFormat="1" ht="15" customHeight="1">
      <c r="A280" s="441"/>
      <c r="B280" s="441" t="s">
        <v>573</v>
      </c>
      <c r="C280" s="441" t="s">
        <v>574</v>
      </c>
      <c r="D280" s="373" t="s">
        <v>145</v>
      </c>
      <c r="E280" s="441" t="s">
        <v>314</v>
      </c>
      <c r="F280" s="441">
        <v>1</v>
      </c>
      <c r="G280" s="441">
        <v>50000</v>
      </c>
      <c r="H280" s="381"/>
      <c r="I280" s="442">
        <v>0.82</v>
      </c>
      <c r="J280" s="442"/>
      <c r="K280" s="58"/>
      <c r="L280" s="59"/>
      <c r="M280" s="1006"/>
      <c r="N280" s="1006"/>
      <c r="O280" s="1363"/>
      <c r="P280" s="1007"/>
      <c r="Q280" s="1007"/>
    </row>
    <row r="281" spans="1:17" s="1008" customFormat="1" ht="15" customHeight="1">
      <c r="A281" s="441"/>
      <c r="B281" s="441" t="s">
        <v>573</v>
      </c>
      <c r="C281" s="441" t="s">
        <v>574</v>
      </c>
      <c r="D281" s="373" t="s">
        <v>145</v>
      </c>
      <c r="E281" s="441" t="s">
        <v>314</v>
      </c>
      <c r="F281" s="441">
        <v>1</v>
      </c>
      <c r="G281" s="441">
        <v>100000</v>
      </c>
      <c r="H281" s="381"/>
      <c r="I281" s="442">
        <v>0.79</v>
      </c>
      <c r="J281" s="442"/>
      <c r="K281" s="58"/>
      <c r="L281" s="59"/>
      <c r="M281" s="1006"/>
      <c r="N281" s="1006"/>
      <c r="O281" s="1363"/>
      <c r="P281" s="1007"/>
      <c r="Q281" s="1007"/>
    </row>
    <row r="282" spans="1:17" s="210" customFormat="1" ht="15" customHeight="1">
      <c r="A282" s="438">
        <v>28</v>
      </c>
      <c r="B282" s="438" t="s">
        <v>575</v>
      </c>
      <c r="C282" s="438" t="s">
        <v>576</v>
      </c>
      <c r="D282" s="194" t="s">
        <v>146</v>
      </c>
      <c r="E282" s="438" t="s">
        <v>314</v>
      </c>
      <c r="F282" s="438">
        <v>1</v>
      </c>
      <c r="G282" s="438">
        <v>0</v>
      </c>
      <c r="H282" s="207" t="s">
        <v>1393</v>
      </c>
      <c r="I282" s="439">
        <v>0.83</v>
      </c>
      <c r="J282" s="439"/>
      <c r="K282" s="58"/>
      <c r="L282" s="59"/>
      <c r="M282" s="440"/>
      <c r="N282" s="440"/>
      <c r="O282" s="1363"/>
      <c r="P282" s="35"/>
      <c r="Q282" s="35"/>
    </row>
    <row r="283" spans="1:17" s="210" customFormat="1" ht="15" customHeight="1">
      <c r="A283" s="438"/>
      <c r="B283" s="438" t="s">
        <v>575</v>
      </c>
      <c r="C283" s="438" t="s">
        <v>576</v>
      </c>
      <c r="D283" s="194" t="s">
        <v>146</v>
      </c>
      <c r="E283" s="438" t="s">
        <v>314</v>
      </c>
      <c r="F283" s="438">
        <v>1</v>
      </c>
      <c r="G283" s="438">
        <v>10000</v>
      </c>
      <c r="H283" s="207"/>
      <c r="I283" s="439">
        <v>0.83</v>
      </c>
      <c r="J283" s="439"/>
      <c r="K283" s="58"/>
      <c r="L283" s="59"/>
      <c r="M283" s="440"/>
      <c r="N283" s="440"/>
      <c r="O283" s="1363"/>
      <c r="P283" s="35"/>
      <c r="Q283" s="35"/>
    </row>
    <row r="284" spans="1:17" s="210" customFormat="1" ht="15" customHeight="1">
      <c r="A284" s="438"/>
      <c r="B284" s="438" t="s">
        <v>575</v>
      </c>
      <c r="C284" s="438" t="s">
        <v>576</v>
      </c>
      <c r="D284" s="194" t="s">
        <v>146</v>
      </c>
      <c r="E284" s="438" t="s">
        <v>314</v>
      </c>
      <c r="F284" s="438">
        <v>1</v>
      </c>
      <c r="G284" s="438">
        <v>20000</v>
      </c>
      <c r="H284" s="207"/>
      <c r="I284" s="439">
        <v>0.76</v>
      </c>
      <c r="J284" s="439"/>
      <c r="K284" s="58"/>
      <c r="L284" s="59"/>
      <c r="M284" s="440"/>
      <c r="N284" s="440"/>
      <c r="O284" s="1363"/>
      <c r="P284" s="35"/>
      <c r="Q284" s="35"/>
    </row>
    <row r="285" spans="1:17" s="210" customFormat="1" ht="15" customHeight="1">
      <c r="A285" s="438"/>
      <c r="B285" s="438" t="s">
        <v>575</v>
      </c>
      <c r="C285" s="438" t="s">
        <v>576</v>
      </c>
      <c r="D285" s="194" t="s">
        <v>146</v>
      </c>
      <c r="E285" s="438" t="s">
        <v>314</v>
      </c>
      <c r="F285" s="438">
        <v>1</v>
      </c>
      <c r="G285" s="438">
        <v>30000</v>
      </c>
      <c r="H285" s="207"/>
      <c r="I285" s="439">
        <v>0.76</v>
      </c>
      <c r="J285" s="439"/>
      <c r="K285" s="58"/>
      <c r="L285" s="59"/>
      <c r="M285" s="440"/>
      <c r="N285" s="440"/>
      <c r="O285" s="1363"/>
      <c r="P285" s="35"/>
      <c r="Q285" s="35"/>
    </row>
    <row r="286" spans="1:17" s="210" customFormat="1" ht="15" customHeight="1">
      <c r="A286" s="438"/>
      <c r="B286" s="438" t="s">
        <v>575</v>
      </c>
      <c r="C286" s="438" t="s">
        <v>576</v>
      </c>
      <c r="D286" s="194" t="s">
        <v>146</v>
      </c>
      <c r="E286" s="438" t="s">
        <v>314</v>
      </c>
      <c r="F286" s="438">
        <v>1</v>
      </c>
      <c r="G286" s="438">
        <v>50000</v>
      </c>
      <c r="H286" s="207"/>
      <c r="I286" s="439">
        <v>0.73</v>
      </c>
      <c r="J286" s="439"/>
      <c r="K286" s="58"/>
      <c r="L286" s="59"/>
      <c r="M286" s="440"/>
      <c r="N286" s="440"/>
      <c r="O286" s="1363"/>
      <c r="P286" s="35"/>
      <c r="Q286" s="35"/>
    </row>
    <row r="287" spans="1:17" s="210" customFormat="1" ht="15" customHeight="1">
      <c r="A287" s="438"/>
      <c r="B287" s="438" t="s">
        <v>575</v>
      </c>
      <c r="C287" s="438" t="s">
        <v>576</v>
      </c>
      <c r="D287" s="194" t="s">
        <v>146</v>
      </c>
      <c r="E287" s="438" t="s">
        <v>314</v>
      </c>
      <c r="F287" s="438">
        <v>1</v>
      </c>
      <c r="G287" s="438">
        <v>100000</v>
      </c>
      <c r="H287" s="207"/>
      <c r="I287" s="439">
        <v>0.71</v>
      </c>
      <c r="J287" s="439"/>
      <c r="K287" s="58"/>
      <c r="L287" s="59"/>
      <c r="M287" s="440"/>
      <c r="N287" s="440"/>
      <c r="O287" s="1363"/>
      <c r="P287" s="35"/>
      <c r="Q287" s="35"/>
    </row>
    <row r="288" spans="1:17" s="210" customFormat="1" ht="15" customHeight="1">
      <c r="A288" s="438"/>
      <c r="B288" s="438" t="s">
        <v>575</v>
      </c>
      <c r="C288" s="438" t="s">
        <v>576</v>
      </c>
      <c r="D288" s="194" t="s">
        <v>146</v>
      </c>
      <c r="E288" s="438" t="s">
        <v>314</v>
      </c>
      <c r="F288" s="438">
        <v>1</v>
      </c>
      <c r="G288" s="438">
        <v>200000</v>
      </c>
      <c r="H288" s="207"/>
      <c r="I288" s="439">
        <v>0.71</v>
      </c>
      <c r="J288" s="439"/>
      <c r="K288" s="58"/>
      <c r="L288" s="59"/>
      <c r="M288" s="440"/>
      <c r="N288" s="440"/>
      <c r="O288" s="1363"/>
      <c r="P288" s="35"/>
      <c r="Q288" s="35"/>
    </row>
    <row r="289" spans="1:17" s="210" customFormat="1" ht="15" customHeight="1">
      <c r="A289" s="438"/>
      <c r="B289" s="438" t="s">
        <v>575</v>
      </c>
      <c r="C289" s="438" t="s">
        <v>576</v>
      </c>
      <c r="D289" s="194" t="s">
        <v>146</v>
      </c>
      <c r="E289" s="438" t="s">
        <v>314</v>
      </c>
      <c r="F289" s="438">
        <v>1</v>
      </c>
      <c r="G289" s="438">
        <v>300000</v>
      </c>
      <c r="H289" s="207"/>
      <c r="I289" s="439">
        <v>0.69</v>
      </c>
      <c r="J289" s="439"/>
      <c r="K289" s="58"/>
      <c r="L289" s="59"/>
      <c r="M289" s="440"/>
      <c r="N289" s="440"/>
      <c r="O289" s="1363"/>
      <c r="P289" s="35"/>
      <c r="Q289" s="35"/>
    </row>
    <row r="290" spans="1:17" s="210" customFormat="1" ht="15" customHeight="1">
      <c r="A290" s="438"/>
      <c r="B290" s="438" t="s">
        <v>575</v>
      </c>
      <c r="C290" s="438" t="s">
        <v>576</v>
      </c>
      <c r="D290" s="194" t="s">
        <v>146</v>
      </c>
      <c r="E290" s="438" t="s">
        <v>314</v>
      </c>
      <c r="F290" s="438">
        <v>1</v>
      </c>
      <c r="G290" s="438">
        <v>500000</v>
      </c>
      <c r="H290" s="207"/>
      <c r="I290" s="439">
        <v>0.67</v>
      </c>
      <c r="J290" s="439"/>
      <c r="K290" s="58"/>
      <c r="L290" s="59"/>
      <c r="M290" s="440"/>
      <c r="N290" s="440"/>
      <c r="O290" s="1363"/>
      <c r="P290" s="35"/>
      <c r="Q290" s="35"/>
    </row>
    <row r="291" spans="1:17" s="210" customFormat="1" ht="15" customHeight="1">
      <c r="A291" s="438">
        <v>29</v>
      </c>
      <c r="B291" s="438" t="s">
        <v>577</v>
      </c>
      <c r="C291" s="438" t="s">
        <v>579</v>
      </c>
      <c r="D291" s="194" t="s">
        <v>147</v>
      </c>
      <c r="E291" s="438" t="s">
        <v>314</v>
      </c>
      <c r="F291" s="438">
        <v>1</v>
      </c>
      <c r="G291" s="438">
        <v>0</v>
      </c>
      <c r="H291" s="207" t="s">
        <v>1394</v>
      </c>
      <c r="I291" s="439">
        <v>0.6</v>
      </c>
      <c r="J291" s="439"/>
      <c r="K291" s="58"/>
      <c r="L291" s="59"/>
      <c r="M291" s="440"/>
      <c r="N291" s="440"/>
      <c r="O291" s="1363"/>
      <c r="P291" s="35"/>
      <c r="Q291" s="35"/>
    </row>
    <row r="292" spans="1:17" s="210" customFormat="1" ht="15" customHeight="1">
      <c r="A292" s="438"/>
      <c r="B292" s="438" t="s">
        <v>577</v>
      </c>
      <c r="C292" s="438" t="s">
        <v>579</v>
      </c>
      <c r="D292" s="194" t="s">
        <v>147</v>
      </c>
      <c r="E292" s="438" t="s">
        <v>314</v>
      </c>
      <c r="F292" s="438">
        <v>1</v>
      </c>
      <c r="G292" s="438">
        <v>10000</v>
      </c>
      <c r="H292" s="207"/>
      <c r="I292" s="439">
        <v>0.6</v>
      </c>
      <c r="J292" s="439"/>
      <c r="K292" s="58"/>
      <c r="L292" s="59"/>
      <c r="M292" s="440"/>
      <c r="N292" s="440"/>
      <c r="O292" s="1363"/>
      <c r="P292" s="35"/>
      <c r="Q292" s="35"/>
    </row>
    <row r="293" spans="1:17" s="210" customFormat="1" ht="15" customHeight="1">
      <c r="A293" s="438"/>
      <c r="B293" s="438" t="s">
        <v>577</v>
      </c>
      <c r="C293" s="438" t="s">
        <v>579</v>
      </c>
      <c r="D293" s="194" t="s">
        <v>147</v>
      </c>
      <c r="E293" s="438" t="s">
        <v>314</v>
      </c>
      <c r="F293" s="438">
        <v>1</v>
      </c>
      <c r="G293" s="438">
        <v>20000</v>
      </c>
      <c r="H293" s="207"/>
      <c r="I293" s="439">
        <v>0.43</v>
      </c>
      <c r="J293" s="439"/>
      <c r="K293" s="58"/>
      <c r="L293" s="59"/>
      <c r="M293" s="440"/>
      <c r="N293" s="440"/>
      <c r="O293" s="1363"/>
      <c r="P293" s="35"/>
      <c r="Q293" s="35"/>
    </row>
    <row r="294" spans="1:17" s="210" customFormat="1" ht="15" customHeight="1">
      <c r="A294" s="438"/>
      <c r="B294" s="438" t="s">
        <v>577</v>
      </c>
      <c r="C294" s="438" t="s">
        <v>579</v>
      </c>
      <c r="D294" s="194" t="s">
        <v>147</v>
      </c>
      <c r="E294" s="438" t="s">
        <v>314</v>
      </c>
      <c r="F294" s="438">
        <v>1</v>
      </c>
      <c r="G294" s="438">
        <v>50000</v>
      </c>
      <c r="H294" s="207"/>
      <c r="I294" s="439">
        <v>0.41</v>
      </c>
      <c r="J294" s="439"/>
      <c r="K294" s="58"/>
      <c r="L294" s="59"/>
      <c r="M294" s="440"/>
      <c r="N294" s="440"/>
      <c r="O294" s="1363"/>
      <c r="P294" s="35"/>
      <c r="Q294" s="35"/>
    </row>
    <row r="295" spans="1:17" s="210" customFormat="1" ht="15" customHeight="1">
      <c r="A295" s="438"/>
      <c r="B295" s="438" t="s">
        <v>577</v>
      </c>
      <c r="C295" s="438" t="s">
        <v>579</v>
      </c>
      <c r="D295" s="194" t="s">
        <v>147</v>
      </c>
      <c r="E295" s="438" t="s">
        <v>314</v>
      </c>
      <c r="F295" s="438">
        <v>1</v>
      </c>
      <c r="G295" s="438">
        <v>100000</v>
      </c>
      <c r="H295" s="207"/>
      <c r="I295" s="439">
        <v>0.39</v>
      </c>
      <c r="J295" s="439"/>
      <c r="K295" s="58"/>
      <c r="L295" s="59"/>
      <c r="M295" s="440"/>
      <c r="N295" s="440"/>
      <c r="O295" s="1363"/>
      <c r="P295" s="35"/>
      <c r="Q295" s="35"/>
    </row>
    <row r="296" spans="1:17" s="210" customFormat="1" ht="15" customHeight="1">
      <c r="A296" s="438"/>
      <c r="B296" s="438" t="s">
        <v>577</v>
      </c>
      <c r="C296" s="438" t="s">
        <v>579</v>
      </c>
      <c r="D296" s="194" t="s">
        <v>147</v>
      </c>
      <c r="E296" s="438" t="s">
        <v>314</v>
      </c>
      <c r="F296" s="438">
        <v>1</v>
      </c>
      <c r="G296" s="438">
        <v>300000</v>
      </c>
      <c r="H296" s="207"/>
      <c r="I296" s="439">
        <v>0.38</v>
      </c>
      <c r="J296" s="439"/>
      <c r="K296" s="58"/>
      <c r="L296" s="59"/>
      <c r="M296" s="440"/>
      <c r="N296" s="440"/>
      <c r="O296" s="1363"/>
      <c r="P296" s="35"/>
      <c r="Q296" s="35"/>
    </row>
    <row r="297" spans="1:17" s="210" customFormat="1" ht="15" customHeight="1">
      <c r="A297" s="438"/>
      <c r="B297" s="438" t="s">
        <v>577</v>
      </c>
      <c r="C297" s="438" t="s">
        <v>579</v>
      </c>
      <c r="D297" s="194" t="s">
        <v>147</v>
      </c>
      <c r="E297" s="438" t="s">
        <v>314</v>
      </c>
      <c r="F297" s="438">
        <v>1</v>
      </c>
      <c r="G297" s="438">
        <v>500000</v>
      </c>
      <c r="H297" s="207"/>
      <c r="I297" s="439">
        <v>0.36</v>
      </c>
      <c r="J297" s="439"/>
      <c r="K297" s="58"/>
      <c r="L297" s="59"/>
      <c r="M297" s="440"/>
      <c r="N297" s="440"/>
      <c r="O297" s="1363"/>
      <c r="P297" s="35"/>
      <c r="Q297" s="35"/>
    </row>
    <row r="298" spans="1:17" s="210" customFormat="1" ht="15" customHeight="1">
      <c r="A298" s="438">
        <v>30</v>
      </c>
      <c r="B298" s="438" t="s">
        <v>581</v>
      </c>
      <c r="C298" s="438" t="s">
        <v>582</v>
      </c>
      <c r="D298" s="194" t="s">
        <v>147</v>
      </c>
      <c r="E298" s="438" t="s">
        <v>314</v>
      </c>
      <c r="F298" s="438">
        <v>1</v>
      </c>
      <c r="G298" s="438">
        <v>0</v>
      </c>
      <c r="H298" s="207" t="s">
        <v>1394</v>
      </c>
      <c r="I298" s="439">
        <v>0.28000000000000003</v>
      </c>
      <c r="J298" s="439"/>
      <c r="K298" s="58"/>
      <c r="L298" s="59"/>
      <c r="M298" s="440"/>
      <c r="N298" s="440"/>
      <c r="O298" s="1363"/>
      <c r="P298" s="35"/>
      <c r="Q298" s="35"/>
    </row>
    <row r="299" spans="1:17" s="210" customFormat="1" ht="15" customHeight="1">
      <c r="A299" s="438"/>
      <c r="B299" s="438" t="s">
        <v>581</v>
      </c>
      <c r="C299" s="438" t="s">
        <v>582</v>
      </c>
      <c r="D299" s="194" t="s">
        <v>147</v>
      </c>
      <c r="E299" s="438" t="s">
        <v>314</v>
      </c>
      <c r="F299" s="438">
        <v>1</v>
      </c>
      <c r="G299" s="438">
        <v>10000</v>
      </c>
      <c r="H299" s="207"/>
      <c r="I299" s="439">
        <v>0.28000000000000003</v>
      </c>
      <c r="J299" s="439"/>
      <c r="K299" s="58"/>
      <c r="L299" s="59"/>
      <c r="M299" s="440"/>
      <c r="N299" s="440"/>
      <c r="O299" s="1363"/>
      <c r="P299" s="35"/>
      <c r="Q299" s="35"/>
    </row>
    <row r="300" spans="1:17" s="210" customFormat="1" ht="15" customHeight="1">
      <c r="A300" s="438"/>
      <c r="B300" s="438" t="s">
        <v>581</v>
      </c>
      <c r="C300" s="438" t="s">
        <v>582</v>
      </c>
      <c r="D300" s="194" t="s">
        <v>147</v>
      </c>
      <c r="E300" s="438" t="s">
        <v>314</v>
      </c>
      <c r="F300" s="438">
        <v>1</v>
      </c>
      <c r="G300" s="438">
        <v>20000</v>
      </c>
      <c r="H300" s="207"/>
      <c r="I300" s="439">
        <v>0.24</v>
      </c>
      <c r="J300" s="439"/>
      <c r="K300" s="58"/>
      <c r="L300" s="59"/>
      <c r="M300" s="440"/>
      <c r="N300" s="440"/>
      <c r="O300" s="1363"/>
      <c r="P300" s="35"/>
      <c r="Q300" s="35"/>
    </row>
    <row r="301" spans="1:17" s="210" customFormat="1" ht="15" customHeight="1">
      <c r="A301" s="438"/>
      <c r="B301" s="438" t="s">
        <v>581</v>
      </c>
      <c r="C301" s="438" t="s">
        <v>582</v>
      </c>
      <c r="D301" s="194" t="s">
        <v>147</v>
      </c>
      <c r="E301" s="438" t="s">
        <v>314</v>
      </c>
      <c r="F301" s="438">
        <v>1</v>
      </c>
      <c r="G301" s="438">
        <v>50000</v>
      </c>
      <c r="H301" s="207"/>
      <c r="I301" s="439">
        <v>0.23</v>
      </c>
      <c r="J301" s="439"/>
      <c r="K301" s="58"/>
      <c r="L301" s="59"/>
      <c r="M301" s="440"/>
      <c r="N301" s="440"/>
      <c r="O301" s="1363"/>
      <c r="P301" s="35"/>
      <c r="Q301" s="35"/>
    </row>
    <row r="302" spans="1:17" s="210" customFormat="1" ht="15" customHeight="1">
      <c r="A302" s="438"/>
      <c r="B302" s="438" t="s">
        <v>581</v>
      </c>
      <c r="C302" s="438" t="s">
        <v>582</v>
      </c>
      <c r="D302" s="194" t="s">
        <v>147</v>
      </c>
      <c r="E302" s="438" t="s">
        <v>314</v>
      </c>
      <c r="F302" s="438">
        <v>1</v>
      </c>
      <c r="G302" s="438">
        <v>100000</v>
      </c>
      <c r="H302" s="207"/>
      <c r="I302" s="439">
        <v>0.2</v>
      </c>
      <c r="J302" s="439"/>
      <c r="K302" s="58"/>
      <c r="L302" s="59"/>
      <c r="M302" s="440"/>
      <c r="N302" s="440"/>
      <c r="O302" s="1363"/>
      <c r="P302" s="35"/>
      <c r="Q302" s="35"/>
    </row>
    <row r="303" spans="1:17" s="210" customFormat="1" ht="15" customHeight="1">
      <c r="A303" s="438"/>
      <c r="B303" s="438" t="s">
        <v>581</v>
      </c>
      <c r="C303" s="438" t="s">
        <v>582</v>
      </c>
      <c r="D303" s="194" t="s">
        <v>147</v>
      </c>
      <c r="E303" s="438" t="s">
        <v>314</v>
      </c>
      <c r="F303" s="438">
        <v>1</v>
      </c>
      <c r="G303" s="438">
        <v>300000</v>
      </c>
      <c r="H303" s="207"/>
      <c r="I303" s="439">
        <v>0.18</v>
      </c>
      <c r="J303" s="439"/>
      <c r="K303" s="58"/>
      <c r="L303" s="59"/>
      <c r="M303" s="440"/>
      <c r="N303" s="440"/>
      <c r="O303" s="1363"/>
      <c r="P303" s="35"/>
      <c r="Q303" s="35"/>
    </row>
    <row r="304" spans="1:17" s="210" customFormat="1" ht="15" customHeight="1">
      <c r="A304" s="438"/>
      <c r="B304" s="438" t="s">
        <v>583</v>
      </c>
      <c r="C304" s="438" t="s">
        <v>584</v>
      </c>
      <c r="D304" s="194" t="s">
        <v>148</v>
      </c>
      <c r="E304" s="438" t="s">
        <v>314</v>
      </c>
      <c r="F304" s="438">
        <v>1</v>
      </c>
      <c r="G304" s="438">
        <v>0</v>
      </c>
      <c r="H304" s="207" t="s">
        <v>1394</v>
      </c>
      <c r="I304" s="439">
        <v>0.25</v>
      </c>
      <c r="J304" s="439"/>
      <c r="K304" s="58"/>
      <c r="L304" s="59"/>
      <c r="M304" s="440"/>
      <c r="N304" s="440"/>
      <c r="O304" s="1363"/>
      <c r="P304" s="35"/>
      <c r="Q304" s="35"/>
    </row>
    <row r="305" spans="1:17" s="210" customFormat="1" ht="15" customHeight="1">
      <c r="A305" s="438">
        <v>31</v>
      </c>
      <c r="B305" s="438" t="s">
        <v>585</v>
      </c>
      <c r="C305" s="438" t="s">
        <v>586</v>
      </c>
      <c r="D305" s="194" t="s">
        <v>148</v>
      </c>
      <c r="E305" s="438" t="s">
        <v>314</v>
      </c>
      <c r="F305" s="438">
        <v>1</v>
      </c>
      <c r="G305" s="438">
        <v>0</v>
      </c>
      <c r="H305" s="207" t="s">
        <v>1394</v>
      </c>
      <c r="I305" s="439">
        <v>0.27</v>
      </c>
      <c r="J305" s="439"/>
      <c r="K305" s="58"/>
      <c r="L305" s="59"/>
      <c r="M305" s="440"/>
      <c r="N305" s="440"/>
      <c r="O305" s="1363"/>
      <c r="P305" s="35"/>
      <c r="Q305" s="35"/>
    </row>
    <row r="306" spans="1:17" s="210" customFormat="1" ht="15" customHeight="1">
      <c r="A306" s="438"/>
      <c r="B306" s="438" t="s">
        <v>585</v>
      </c>
      <c r="C306" s="438" t="s">
        <v>586</v>
      </c>
      <c r="D306" s="194" t="s">
        <v>148</v>
      </c>
      <c r="E306" s="438" t="s">
        <v>314</v>
      </c>
      <c r="F306" s="438">
        <v>1</v>
      </c>
      <c r="G306" s="438">
        <v>10000</v>
      </c>
      <c r="H306" s="207"/>
      <c r="I306" s="439">
        <v>0.27</v>
      </c>
      <c r="J306" s="439"/>
      <c r="K306" s="58"/>
      <c r="L306" s="59"/>
      <c r="M306" s="440"/>
      <c r="N306" s="440"/>
      <c r="O306" s="1363"/>
      <c r="P306" s="35"/>
      <c r="Q306" s="35"/>
    </row>
    <row r="307" spans="1:17" s="210" customFormat="1" ht="15" customHeight="1">
      <c r="A307" s="438"/>
      <c r="B307" s="438" t="s">
        <v>585</v>
      </c>
      <c r="C307" s="438" t="s">
        <v>586</v>
      </c>
      <c r="D307" s="194" t="s">
        <v>148</v>
      </c>
      <c r="E307" s="438" t="s">
        <v>314</v>
      </c>
      <c r="F307" s="438">
        <v>1</v>
      </c>
      <c r="G307" s="438">
        <v>20000</v>
      </c>
      <c r="H307" s="207"/>
      <c r="I307" s="439">
        <v>0.23</v>
      </c>
      <c r="J307" s="439"/>
      <c r="K307" s="58"/>
      <c r="L307" s="59"/>
      <c r="M307" s="440"/>
      <c r="N307" s="440"/>
      <c r="O307" s="1363"/>
      <c r="P307" s="35"/>
      <c r="Q307" s="35"/>
    </row>
    <row r="308" spans="1:17" s="210" customFormat="1" ht="15" customHeight="1">
      <c r="A308" s="438"/>
      <c r="B308" s="438" t="s">
        <v>585</v>
      </c>
      <c r="C308" s="438" t="s">
        <v>586</v>
      </c>
      <c r="D308" s="194" t="s">
        <v>148</v>
      </c>
      <c r="E308" s="438" t="s">
        <v>314</v>
      </c>
      <c r="F308" s="438">
        <v>1</v>
      </c>
      <c r="G308" s="438">
        <v>50000</v>
      </c>
      <c r="H308" s="207"/>
      <c r="I308" s="439">
        <v>0.2</v>
      </c>
      <c r="J308" s="439"/>
      <c r="K308" s="58"/>
      <c r="L308" s="59"/>
      <c r="M308" s="440"/>
      <c r="N308" s="440"/>
      <c r="O308" s="1363"/>
      <c r="P308" s="35"/>
      <c r="Q308" s="35"/>
    </row>
    <row r="309" spans="1:17" s="210" customFormat="1" ht="15" customHeight="1">
      <c r="A309" s="438"/>
      <c r="B309" s="438" t="s">
        <v>585</v>
      </c>
      <c r="C309" s="438" t="s">
        <v>586</v>
      </c>
      <c r="D309" s="194" t="s">
        <v>148</v>
      </c>
      <c r="E309" s="438" t="s">
        <v>314</v>
      </c>
      <c r="F309" s="438">
        <v>1</v>
      </c>
      <c r="G309" s="438">
        <v>100000</v>
      </c>
      <c r="H309" s="207"/>
      <c r="I309" s="439">
        <v>0.16</v>
      </c>
      <c r="J309" s="439"/>
      <c r="K309" s="58"/>
      <c r="L309" s="59"/>
      <c r="M309" s="440"/>
      <c r="N309" s="440"/>
      <c r="O309" s="1363"/>
      <c r="P309" s="35"/>
      <c r="Q309" s="35"/>
    </row>
    <row r="310" spans="1:17" s="210" customFormat="1" ht="15" customHeight="1">
      <c r="A310" s="438"/>
      <c r="B310" s="438" t="s">
        <v>585</v>
      </c>
      <c r="C310" s="438" t="s">
        <v>586</v>
      </c>
      <c r="D310" s="194" t="s">
        <v>148</v>
      </c>
      <c r="E310" s="438" t="s">
        <v>314</v>
      </c>
      <c r="F310" s="438">
        <v>1</v>
      </c>
      <c r="G310" s="438">
        <v>300000</v>
      </c>
      <c r="H310" s="207"/>
      <c r="I310" s="439">
        <v>0.13</v>
      </c>
      <c r="J310" s="439"/>
      <c r="K310" s="58"/>
      <c r="L310" s="59"/>
      <c r="M310" s="440"/>
      <c r="N310" s="440"/>
      <c r="O310" s="1363"/>
      <c r="P310" s="35"/>
      <c r="Q310" s="35"/>
    </row>
    <row r="311" spans="1:17" s="210" customFormat="1" ht="15" customHeight="1">
      <c r="A311" s="438">
        <v>32</v>
      </c>
      <c r="B311" s="438" t="s">
        <v>587</v>
      </c>
      <c r="C311" s="438" t="s">
        <v>588</v>
      </c>
      <c r="D311" s="194" t="s">
        <v>149</v>
      </c>
      <c r="E311" s="438" t="s">
        <v>314</v>
      </c>
      <c r="F311" s="438">
        <v>1</v>
      </c>
      <c r="G311" s="438">
        <v>0</v>
      </c>
      <c r="H311" s="207" t="s">
        <v>1393</v>
      </c>
      <c r="I311" s="439">
        <v>0.28000000000000003</v>
      </c>
      <c r="J311" s="439"/>
      <c r="K311" s="58"/>
      <c r="L311" s="59"/>
      <c r="M311" s="440"/>
      <c r="N311" s="440"/>
      <c r="O311" s="1363"/>
      <c r="P311" s="35"/>
      <c r="Q311" s="35"/>
    </row>
    <row r="312" spans="1:17" s="210" customFormat="1" ht="15" customHeight="1">
      <c r="A312" s="438"/>
      <c r="B312" s="438" t="s">
        <v>587</v>
      </c>
      <c r="C312" s="438" t="s">
        <v>588</v>
      </c>
      <c r="D312" s="194" t="s">
        <v>149</v>
      </c>
      <c r="E312" s="438" t="s">
        <v>314</v>
      </c>
      <c r="F312" s="438">
        <v>1</v>
      </c>
      <c r="G312" s="438">
        <v>10000</v>
      </c>
      <c r="H312" s="207"/>
      <c r="I312" s="439">
        <v>0.28000000000000003</v>
      </c>
      <c r="J312" s="439"/>
      <c r="K312" s="58"/>
      <c r="L312" s="59"/>
      <c r="M312" s="440"/>
      <c r="N312" s="440"/>
      <c r="O312" s="1363"/>
      <c r="P312" s="35"/>
      <c r="Q312" s="35"/>
    </row>
    <row r="313" spans="1:17" s="210" customFormat="1" ht="15" customHeight="1">
      <c r="A313" s="438"/>
      <c r="B313" s="438" t="s">
        <v>587</v>
      </c>
      <c r="C313" s="438" t="s">
        <v>588</v>
      </c>
      <c r="D313" s="194" t="s">
        <v>149</v>
      </c>
      <c r="E313" s="438" t="s">
        <v>314</v>
      </c>
      <c r="F313" s="438">
        <v>1</v>
      </c>
      <c r="G313" s="438">
        <v>20000</v>
      </c>
      <c r="H313" s="207"/>
      <c r="I313" s="439">
        <v>0.24</v>
      </c>
      <c r="J313" s="439"/>
      <c r="K313" s="58"/>
      <c r="L313" s="59"/>
      <c r="M313" s="440"/>
      <c r="N313" s="440"/>
      <c r="O313" s="1363"/>
      <c r="P313" s="35"/>
      <c r="Q313" s="35"/>
    </row>
    <row r="314" spans="1:17" s="210" customFormat="1" ht="15" customHeight="1">
      <c r="A314" s="438"/>
      <c r="B314" s="438" t="s">
        <v>587</v>
      </c>
      <c r="C314" s="438" t="s">
        <v>588</v>
      </c>
      <c r="D314" s="194" t="s">
        <v>149</v>
      </c>
      <c r="E314" s="438" t="s">
        <v>314</v>
      </c>
      <c r="F314" s="438">
        <v>1</v>
      </c>
      <c r="G314" s="438">
        <v>50000</v>
      </c>
      <c r="H314" s="207"/>
      <c r="I314" s="439">
        <v>0.23</v>
      </c>
      <c r="J314" s="439"/>
      <c r="K314" s="58"/>
      <c r="L314" s="59"/>
      <c r="M314" s="440"/>
      <c r="N314" s="440"/>
      <c r="O314" s="1363"/>
      <c r="P314" s="35"/>
      <c r="Q314" s="35"/>
    </row>
    <row r="315" spans="1:17" s="210" customFormat="1" ht="15" customHeight="1">
      <c r="A315" s="438"/>
      <c r="B315" s="438" t="s">
        <v>587</v>
      </c>
      <c r="C315" s="438" t="s">
        <v>588</v>
      </c>
      <c r="D315" s="194" t="s">
        <v>149</v>
      </c>
      <c r="E315" s="438" t="s">
        <v>314</v>
      </c>
      <c r="F315" s="438">
        <v>1</v>
      </c>
      <c r="G315" s="438">
        <v>100000</v>
      </c>
      <c r="H315" s="207"/>
      <c r="I315" s="439">
        <v>0.2</v>
      </c>
      <c r="J315" s="439"/>
      <c r="K315" s="58"/>
      <c r="L315" s="59"/>
      <c r="M315" s="440"/>
      <c r="N315" s="440"/>
      <c r="O315" s="1363"/>
      <c r="P315" s="35"/>
      <c r="Q315" s="35"/>
    </row>
    <row r="316" spans="1:17" s="210" customFormat="1" ht="15" customHeight="1">
      <c r="A316" s="438"/>
      <c r="B316" s="438" t="s">
        <v>587</v>
      </c>
      <c r="C316" s="438" t="s">
        <v>588</v>
      </c>
      <c r="D316" s="194" t="s">
        <v>149</v>
      </c>
      <c r="E316" s="438" t="s">
        <v>314</v>
      </c>
      <c r="F316" s="438">
        <v>1</v>
      </c>
      <c r="G316" s="438">
        <v>300000</v>
      </c>
      <c r="H316" s="207"/>
      <c r="I316" s="439">
        <v>0.18</v>
      </c>
      <c r="J316" s="439"/>
      <c r="K316" s="58"/>
      <c r="L316" s="59"/>
      <c r="M316" s="440"/>
      <c r="N316" s="440"/>
      <c r="O316" s="1363"/>
      <c r="P316" s="35"/>
      <c r="Q316" s="35"/>
    </row>
    <row r="317" spans="1:17" s="210" customFormat="1" ht="15" customHeight="1">
      <c r="A317" s="438">
        <v>33</v>
      </c>
      <c r="B317" s="438" t="s">
        <v>589</v>
      </c>
      <c r="C317" s="438" t="s">
        <v>590</v>
      </c>
      <c r="D317" s="194" t="s">
        <v>149</v>
      </c>
      <c r="E317" s="438" t="s">
        <v>314</v>
      </c>
      <c r="F317" s="438">
        <v>1</v>
      </c>
      <c r="G317" s="438">
        <v>0</v>
      </c>
      <c r="H317" s="207" t="s">
        <v>1393</v>
      </c>
      <c r="I317" s="439">
        <v>0.6</v>
      </c>
      <c r="J317" s="439"/>
      <c r="K317" s="58"/>
      <c r="L317" s="59"/>
      <c r="M317" s="440"/>
      <c r="N317" s="440"/>
      <c r="O317" s="1363"/>
      <c r="P317" s="35"/>
      <c r="Q317" s="35"/>
    </row>
    <row r="318" spans="1:17" s="210" customFormat="1" ht="15" customHeight="1">
      <c r="A318" s="438"/>
      <c r="B318" s="438" t="s">
        <v>589</v>
      </c>
      <c r="C318" s="438" t="s">
        <v>590</v>
      </c>
      <c r="D318" s="194" t="s">
        <v>149</v>
      </c>
      <c r="E318" s="438" t="s">
        <v>314</v>
      </c>
      <c r="F318" s="438">
        <v>1</v>
      </c>
      <c r="G318" s="438">
        <v>10000</v>
      </c>
      <c r="H318" s="207"/>
      <c r="I318" s="439">
        <v>0.6</v>
      </c>
      <c r="J318" s="439"/>
      <c r="K318" s="58"/>
      <c r="L318" s="59"/>
      <c r="M318" s="440"/>
      <c r="N318" s="440"/>
      <c r="O318" s="1363"/>
      <c r="P318" s="35"/>
      <c r="Q318" s="35"/>
    </row>
    <row r="319" spans="1:17" s="210" customFormat="1" ht="15" customHeight="1">
      <c r="A319" s="438"/>
      <c r="B319" s="438" t="s">
        <v>589</v>
      </c>
      <c r="C319" s="438" t="s">
        <v>590</v>
      </c>
      <c r="D319" s="194" t="s">
        <v>149</v>
      </c>
      <c r="E319" s="438" t="s">
        <v>314</v>
      </c>
      <c r="F319" s="438">
        <v>1</v>
      </c>
      <c r="G319" s="438">
        <v>20000</v>
      </c>
      <c r="H319" s="207"/>
      <c r="I319" s="439">
        <v>0.43</v>
      </c>
      <c r="J319" s="439"/>
      <c r="K319" s="58"/>
      <c r="L319" s="59"/>
      <c r="M319" s="440"/>
      <c r="N319" s="440"/>
      <c r="O319" s="1363"/>
      <c r="P319" s="35"/>
      <c r="Q319" s="35"/>
    </row>
    <row r="320" spans="1:17" s="210" customFormat="1" ht="15" customHeight="1">
      <c r="A320" s="438"/>
      <c r="B320" s="438" t="s">
        <v>589</v>
      </c>
      <c r="C320" s="438" t="s">
        <v>590</v>
      </c>
      <c r="D320" s="194" t="s">
        <v>149</v>
      </c>
      <c r="E320" s="438" t="s">
        <v>314</v>
      </c>
      <c r="F320" s="438">
        <v>1</v>
      </c>
      <c r="G320" s="438">
        <v>50000</v>
      </c>
      <c r="H320" s="207"/>
      <c r="I320" s="439">
        <v>0.41</v>
      </c>
      <c r="J320" s="439"/>
      <c r="K320" s="58"/>
      <c r="L320" s="59"/>
      <c r="M320" s="440"/>
      <c r="N320" s="440"/>
      <c r="O320" s="1363"/>
      <c r="P320" s="35"/>
      <c r="Q320" s="35"/>
    </row>
    <row r="321" spans="1:17" s="210" customFormat="1" ht="15" customHeight="1">
      <c r="A321" s="438"/>
      <c r="B321" s="438" t="s">
        <v>589</v>
      </c>
      <c r="C321" s="438" t="s">
        <v>590</v>
      </c>
      <c r="D321" s="194" t="s">
        <v>149</v>
      </c>
      <c r="E321" s="438" t="s">
        <v>314</v>
      </c>
      <c r="F321" s="438">
        <v>1</v>
      </c>
      <c r="G321" s="438">
        <v>100000</v>
      </c>
      <c r="H321" s="207"/>
      <c r="I321" s="439">
        <v>0.39</v>
      </c>
      <c r="J321" s="439"/>
      <c r="K321" s="58"/>
      <c r="L321" s="59"/>
      <c r="M321" s="440"/>
      <c r="N321" s="440"/>
      <c r="O321" s="1363"/>
      <c r="P321" s="35"/>
      <c r="Q321" s="35"/>
    </row>
    <row r="322" spans="1:17" s="210" customFormat="1" ht="15" customHeight="1">
      <c r="A322" s="438"/>
      <c r="B322" s="438" t="s">
        <v>589</v>
      </c>
      <c r="C322" s="438" t="s">
        <v>590</v>
      </c>
      <c r="D322" s="194" t="s">
        <v>149</v>
      </c>
      <c r="E322" s="438" t="s">
        <v>314</v>
      </c>
      <c r="F322" s="438">
        <v>1</v>
      </c>
      <c r="G322" s="438">
        <v>300000</v>
      </c>
      <c r="H322" s="207"/>
      <c r="I322" s="439">
        <v>0.38</v>
      </c>
      <c r="J322" s="439"/>
      <c r="K322" s="58"/>
      <c r="L322" s="59"/>
      <c r="M322" s="440"/>
      <c r="N322" s="440"/>
      <c r="O322" s="1363"/>
      <c r="P322" s="35"/>
      <c r="Q322" s="35"/>
    </row>
    <row r="323" spans="1:17" s="210" customFormat="1" ht="15" customHeight="1">
      <c r="A323" s="438"/>
      <c r="B323" s="438" t="s">
        <v>589</v>
      </c>
      <c r="C323" s="438" t="s">
        <v>590</v>
      </c>
      <c r="D323" s="194" t="s">
        <v>149</v>
      </c>
      <c r="E323" s="438" t="s">
        <v>314</v>
      </c>
      <c r="F323" s="438">
        <v>1</v>
      </c>
      <c r="G323" s="438">
        <v>500000</v>
      </c>
      <c r="H323" s="207"/>
      <c r="I323" s="439">
        <v>0.36</v>
      </c>
      <c r="J323" s="439"/>
      <c r="K323" s="58"/>
      <c r="L323" s="59"/>
      <c r="M323" s="440"/>
      <c r="N323" s="440"/>
      <c r="O323" s="1363"/>
      <c r="P323" s="35"/>
      <c r="Q323" s="35"/>
    </row>
    <row r="324" spans="1:17" s="210" customFormat="1" ht="15" customHeight="1">
      <c r="A324" s="438">
        <v>34</v>
      </c>
      <c r="B324" s="438" t="s">
        <v>1260</v>
      </c>
      <c r="C324" s="438" t="s">
        <v>1261</v>
      </c>
      <c r="D324" s="194" t="s">
        <v>150</v>
      </c>
      <c r="E324" s="438" t="s">
        <v>314</v>
      </c>
      <c r="F324" s="438">
        <v>1</v>
      </c>
      <c r="G324" s="438">
        <v>0</v>
      </c>
      <c r="H324" s="207" t="s">
        <v>1395</v>
      </c>
      <c r="I324" s="439">
        <v>1.51</v>
      </c>
      <c r="J324" s="439"/>
      <c r="K324" s="58"/>
      <c r="L324" s="59"/>
      <c r="M324" s="440"/>
      <c r="N324" s="440"/>
      <c r="O324" s="1363"/>
      <c r="P324" s="35"/>
      <c r="Q324" s="35"/>
    </row>
    <row r="325" spans="1:17" s="210" customFormat="1" ht="15" customHeight="1">
      <c r="A325" s="438"/>
      <c r="B325" s="438" t="s">
        <v>1260</v>
      </c>
      <c r="C325" s="438" t="s">
        <v>1261</v>
      </c>
      <c r="D325" s="194" t="s">
        <v>150</v>
      </c>
      <c r="E325" s="438" t="s">
        <v>314</v>
      </c>
      <c r="F325" s="438">
        <v>1</v>
      </c>
      <c r="G325" s="438">
        <v>5000</v>
      </c>
      <c r="H325" s="207"/>
      <c r="I325" s="439">
        <v>1.51</v>
      </c>
      <c r="J325" s="439"/>
      <c r="K325" s="58"/>
      <c r="L325" s="59"/>
      <c r="M325" s="440"/>
      <c r="N325" s="440"/>
      <c r="O325" s="1363"/>
      <c r="P325" s="35"/>
      <c r="Q325" s="35"/>
    </row>
    <row r="326" spans="1:17" s="210" customFormat="1" ht="15" customHeight="1">
      <c r="A326" s="438"/>
      <c r="B326" s="438" t="s">
        <v>1260</v>
      </c>
      <c r="C326" s="438" t="s">
        <v>1261</v>
      </c>
      <c r="D326" s="194" t="s">
        <v>150</v>
      </c>
      <c r="E326" s="438" t="s">
        <v>314</v>
      </c>
      <c r="F326" s="438">
        <v>1</v>
      </c>
      <c r="G326" s="438">
        <v>10000</v>
      </c>
      <c r="H326" s="207"/>
      <c r="I326" s="439">
        <v>1.21</v>
      </c>
      <c r="J326" s="439"/>
      <c r="K326" s="58"/>
      <c r="L326" s="59"/>
      <c r="M326" s="440"/>
      <c r="N326" s="440"/>
      <c r="O326" s="1363"/>
      <c r="P326" s="35"/>
      <c r="Q326" s="35"/>
    </row>
    <row r="327" spans="1:17" s="210" customFormat="1" ht="15" customHeight="1">
      <c r="A327" s="438"/>
      <c r="B327" s="438" t="s">
        <v>1260</v>
      </c>
      <c r="C327" s="438" t="s">
        <v>1261</v>
      </c>
      <c r="D327" s="194" t="s">
        <v>150</v>
      </c>
      <c r="E327" s="438" t="s">
        <v>314</v>
      </c>
      <c r="F327" s="438">
        <v>1</v>
      </c>
      <c r="G327" s="438">
        <v>30000</v>
      </c>
      <c r="H327" s="207"/>
      <c r="I327" s="439">
        <v>1</v>
      </c>
      <c r="J327" s="439"/>
      <c r="K327" s="58"/>
      <c r="L327" s="59"/>
      <c r="M327" s="440"/>
      <c r="N327" s="440"/>
      <c r="O327" s="1363"/>
      <c r="P327" s="35"/>
      <c r="Q327" s="35"/>
    </row>
    <row r="328" spans="1:17" s="210" customFormat="1" ht="15" customHeight="1">
      <c r="A328" s="438"/>
      <c r="B328" s="438" t="s">
        <v>1260</v>
      </c>
      <c r="C328" s="438" t="s">
        <v>1261</v>
      </c>
      <c r="D328" s="194" t="s">
        <v>150</v>
      </c>
      <c r="E328" s="438" t="s">
        <v>314</v>
      </c>
      <c r="F328" s="438">
        <v>1</v>
      </c>
      <c r="G328" s="438">
        <v>50000</v>
      </c>
      <c r="H328" s="207"/>
      <c r="I328" s="439">
        <v>0.92</v>
      </c>
      <c r="J328" s="439"/>
      <c r="K328" s="58"/>
      <c r="L328" s="59"/>
      <c r="M328" s="440"/>
      <c r="N328" s="440"/>
      <c r="O328" s="1363"/>
      <c r="P328" s="35"/>
      <c r="Q328" s="35"/>
    </row>
    <row r="329" spans="1:17" s="210" customFormat="1" ht="15" customHeight="1">
      <c r="A329" s="438"/>
      <c r="B329" s="438" t="s">
        <v>24</v>
      </c>
      <c r="C329" s="438" t="s">
        <v>25</v>
      </c>
      <c r="D329" s="194" t="s">
        <v>151</v>
      </c>
      <c r="E329" s="438" t="s">
        <v>314</v>
      </c>
      <c r="F329" s="438">
        <v>1</v>
      </c>
      <c r="G329" s="438">
        <v>0</v>
      </c>
      <c r="H329" s="207" t="s">
        <v>1396</v>
      </c>
      <c r="I329" s="439">
        <v>0.8</v>
      </c>
      <c r="J329" s="439"/>
      <c r="K329" s="58"/>
      <c r="L329" s="59"/>
      <c r="M329" s="440"/>
      <c r="N329" s="440"/>
      <c r="O329" s="1363"/>
      <c r="P329" s="35"/>
      <c r="Q329" s="35"/>
    </row>
    <row r="330" spans="1:17" s="210" customFormat="1" ht="15" customHeight="1">
      <c r="A330" s="438">
        <v>35</v>
      </c>
      <c r="B330" s="438" t="s">
        <v>24</v>
      </c>
      <c r="C330" s="438" t="s">
        <v>25</v>
      </c>
      <c r="D330" s="194" t="s">
        <v>151</v>
      </c>
      <c r="E330" s="438" t="s">
        <v>314</v>
      </c>
      <c r="F330" s="438">
        <v>1</v>
      </c>
      <c r="G330" s="438">
        <v>10000</v>
      </c>
      <c r="H330" s="207"/>
      <c r="I330" s="439">
        <v>0.8</v>
      </c>
      <c r="J330" s="439"/>
      <c r="K330" s="58"/>
      <c r="L330" s="59"/>
      <c r="M330" s="440"/>
      <c r="N330" s="440"/>
      <c r="O330" s="1363"/>
      <c r="P330" s="35"/>
      <c r="Q330" s="35"/>
    </row>
    <row r="331" spans="1:17" s="210" customFormat="1" ht="15" customHeight="1">
      <c r="A331" s="438"/>
      <c r="B331" s="438" t="s">
        <v>24</v>
      </c>
      <c r="C331" s="438" t="s">
        <v>25</v>
      </c>
      <c r="D331" s="194" t="s">
        <v>151</v>
      </c>
      <c r="E331" s="438" t="s">
        <v>314</v>
      </c>
      <c r="F331" s="438">
        <v>1</v>
      </c>
      <c r="G331" s="438">
        <v>20000</v>
      </c>
      <c r="H331" s="207"/>
      <c r="I331" s="439">
        <v>0.73</v>
      </c>
      <c r="J331" s="439"/>
      <c r="K331" s="58"/>
      <c r="L331" s="59"/>
      <c r="M331" s="440"/>
      <c r="N331" s="440"/>
      <c r="O331" s="1363"/>
      <c r="P331" s="35"/>
      <c r="Q331" s="35"/>
    </row>
    <row r="332" spans="1:17" s="210" customFormat="1" ht="15" customHeight="1">
      <c r="A332" s="438"/>
      <c r="B332" s="438" t="s">
        <v>24</v>
      </c>
      <c r="C332" s="438" t="s">
        <v>25</v>
      </c>
      <c r="D332" s="194" t="s">
        <v>151</v>
      </c>
      <c r="E332" s="438" t="s">
        <v>314</v>
      </c>
      <c r="F332" s="438">
        <v>1</v>
      </c>
      <c r="G332" s="438">
        <v>30000</v>
      </c>
      <c r="H332" s="207"/>
      <c r="I332" s="439">
        <v>0.73</v>
      </c>
      <c r="J332" s="439"/>
      <c r="K332" s="58"/>
      <c r="L332" s="59"/>
      <c r="M332" s="440"/>
      <c r="N332" s="440"/>
      <c r="O332" s="1363"/>
      <c r="P332" s="35"/>
      <c r="Q332" s="35"/>
    </row>
    <row r="333" spans="1:17" s="210" customFormat="1" ht="15" customHeight="1">
      <c r="A333" s="441">
        <v>36</v>
      </c>
      <c r="B333" s="441" t="s">
        <v>26</v>
      </c>
      <c r="C333" s="441" t="s">
        <v>27</v>
      </c>
      <c r="D333" s="373" t="s">
        <v>151</v>
      </c>
      <c r="E333" s="441" t="s">
        <v>314</v>
      </c>
      <c r="F333" s="441">
        <v>1</v>
      </c>
      <c r="G333" s="441">
        <v>0</v>
      </c>
      <c r="H333" s="381" t="s">
        <v>85</v>
      </c>
      <c r="I333" s="439">
        <v>1.52</v>
      </c>
      <c r="J333" s="439"/>
      <c r="K333" s="58"/>
      <c r="L333" s="59"/>
      <c r="M333" s="440"/>
      <c r="N333" s="440"/>
      <c r="O333" s="1363"/>
      <c r="P333" s="35"/>
      <c r="Q333" s="35"/>
    </row>
    <row r="334" spans="1:17" s="210" customFormat="1" ht="15" customHeight="1">
      <c r="A334" s="438">
        <v>37</v>
      </c>
      <c r="B334" s="438" t="s">
        <v>28</v>
      </c>
      <c r="C334" s="438" t="s">
        <v>29</v>
      </c>
      <c r="D334" s="194" t="s">
        <v>152</v>
      </c>
      <c r="E334" s="438" t="s">
        <v>314</v>
      </c>
      <c r="F334" s="438">
        <v>1</v>
      </c>
      <c r="G334" s="438">
        <v>0</v>
      </c>
      <c r="H334" s="207" t="s">
        <v>1397</v>
      </c>
      <c r="I334" s="439">
        <v>0.83</v>
      </c>
      <c r="J334" s="439"/>
      <c r="K334" s="58"/>
      <c r="L334" s="59"/>
      <c r="M334" s="440"/>
      <c r="N334" s="440"/>
      <c r="O334" s="1363"/>
      <c r="P334" s="35"/>
      <c r="Q334" s="35"/>
    </row>
    <row r="335" spans="1:17" s="210" customFormat="1" ht="15" customHeight="1">
      <c r="A335" s="438"/>
      <c r="B335" s="438" t="s">
        <v>28</v>
      </c>
      <c r="C335" s="438" t="s">
        <v>29</v>
      </c>
      <c r="D335" s="194" t="s">
        <v>152</v>
      </c>
      <c r="E335" s="438" t="s">
        <v>314</v>
      </c>
      <c r="F335" s="438">
        <v>1</v>
      </c>
      <c r="G335" s="438">
        <v>10000</v>
      </c>
      <c r="H335" s="207"/>
      <c r="I335" s="439">
        <v>0.83</v>
      </c>
      <c r="J335" s="439"/>
      <c r="K335" s="58"/>
      <c r="L335" s="59"/>
      <c r="M335" s="440"/>
      <c r="N335" s="440"/>
      <c r="O335" s="1363"/>
      <c r="P335" s="35"/>
      <c r="Q335" s="35"/>
    </row>
    <row r="336" spans="1:17" s="210" customFormat="1" ht="15" customHeight="1">
      <c r="A336" s="438"/>
      <c r="B336" s="438" t="s">
        <v>28</v>
      </c>
      <c r="C336" s="438" t="s">
        <v>29</v>
      </c>
      <c r="D336" s="194" t="s">
        <v>152</v>
      </c>
      <c r="E336" s="438" t="s">
        <v>314</v>
      </c>
      <c r="F336" s="438">
        <v>1</v>
      </c>
      <c r="G336" s="438">
        <v>20000</v>
      </c>
      <c r="H336" s="207"/>
      <c r="I336" s="439">
        <v>0.76</v>
      </c>
      <c r="J336" s="439"/>
      <c r="K336" s="58"/>
      <c r="L336" s="59"/>
      <c r="M336" s="440"/>
      <c r="N336" s="440"/>
      <c r="O336" s="1363"/>
      <c r="P336" s="35"/>
      <c r="Q336" s="35"/>
    </row>
    <row r="337" spans="1:17" s="210" customFormat="1" ht="15" customHeight="1">
      <c r="A337" s="438"/>
      <c r="B337" s="438" t="s">
        <v>28</v>
      </c>
      <c r="C337" s="438" t="s">
        <v>29</v>
      </c>
      <c r="D337" s="194" t="s">
        <v>152</v>
      </c>
      <c r="E337" s="438" t="s">
        <v>314</v>
      </c>
      <c r="F337" s="438">
        <v>1</v>
      </c>
      <c r="G337" s="438">
        <v>30000</v>
      </c>
      <c r="H337" s="207"/>
      <c r="I337" s="439">
        <v>0.76</v>
      </c>
      <c r="J337" s="439"/>
      <c r="K337" s="58"/>
      <c r="L337" s="59"/>
      <c r="M337" s="440"/>
      <c r="N337" s="440"/>
      <c r="O337" s="1363"/>
      <c r="P337" s="35"/>
      <c r="Q337" s="35"/>
    </row>
    <row r="338" spans="1:17" s="210" customFormat="1" ht="15" customHeight="1">
      <c r="A338" s="438"/>
      <c r="B338" s="438" t="s">
        <v>28</v>
      </c>
      <c r="C338" s="438" t="s">
        <v>29</v>
      </c>
      <c r="D338" s="194" t="s">
        <v>152</v>
      </c>
      <c r="E338" s="438" t="s">
        <v>314</v>
      </c>
      <c r="F338" s="438">
        <v>1</v>
      </c>
      <c r="G338" s="438">
        <v>50000</v>
      </c>
      <c r="H338" s="207"/>
      <c r="I338" s="439">
        <v>0.73</v>
      </c>
      <c r="J338" s="439"/>
      <c r="K338" s="58"/>
      <c r="L338" s="59"/>
      <c r="M338" s="440"/>
      <c r="N338" s="440"/>
      <c r="O338" s="1363"/>
      <c r="P338" s="35"/>
      <c r="Q338" s="35"/>
    </row>
    <row r="339" spans="1:17" s="210" customFormat="1" ht="15" customHeight="1">
      <c r="A339" s="438"/>
      <c r="B339" s="438" t="s">
        <v>28</v>
      </c>
      <c r="C339" s="438" t="s">
        <v>29</v>
      </c>
      <c r="D339" s="194" t="s">
        <v>152</v>
      </c>
      <c r="E339" s="438" t="s">
        <v>314</v>
      </c>
      <c r="F339" s="438">
        <v>1</v>
      </c>
      <c r="G339" s="438">
        <v>100000</v>
      </c>
      <c r="H339" s="207"/>
      <c r="I339" s="439">
        <v>0.71</v>
      </c>
      <c r="J339" s="439"/>
      <c r="K339" s="58"/>
      <c r="L339" s="59"/>
      <c r="M339" s="440"/>
      <c r="N339" s="440"/>
      <c r="O339" s="1363"/>
      <c r="P339" s="35"/>
      <c r="Q339" s="35"/>
    </row>
    <row r="340" spans="1:17" s="210" customFormat="1" ht="15" customHeight="1">
      <c r="A340" s="438"/>
      <c r="B340" s="438" t="s">
        <v>28</v>
      </c>
      <c r="C340" s="438" t="s">
        <v>29</v>
      </c>
      <c r="D340" s="194" t="s">
        <v>152</v>
      </c>
      <c r="E340" s="438" t="s">
        <v>314</v>
      </c>
      <c r="F340" s="438">
        <v>1</v>
      </c>
      <c r="G340" s="438">
        <v>200000</v>
      </c>
      <c r="H340" s="207"/>
      <c r="I340" s="439">
        <v>0.71</v>
      </c>
      <c r="J340" s="439"/>
      <c r="K340" s="58"/>
      <c r="L340" s="59"/>
      <c r="M340" s="440"/>
      <c r="N340" s="440"/>
      <c r="O340" s="1363"/>
      <c r="P340" s="35"/>
      <c r="Q340" s="35"/>
    </row>
    <row r="341" spans="1:17" s="210" customFormat="1" ht="15" customHeight="1">
      <c r="A341" s="438"/>
      <c r="B341" s="438" t="s">
        <v>28</v>
      </c>
      <c r="C341" s="438" t="s">
        <v>29</v>
      </c>
      <c r="D341" s="194" t="s">
        <v>152</v>
      </c>
      <c r="E341" s="438" t="s">
        <v>314</v>
      </c>
      <c r="F341" s="438">
        <v>1</v>
      </c>
      <c r="G341" s="438">
        <v>300000</v>
      </c>
      <c r="H341" s="207"/>
      <c r="I341" s="439">
        <v>0.69</v>
      </c>
      <c r="J341" s="439"/>
      <c r="K341" s="58"/>
      <c r="L341" s="59"/>
      <c r="M341" s="440"/>
      <c r="N341" s="440"/>
      <c r="O341" s="1363"/>
      <c r="P341" s="35"/>
      <c r="Q341" s="35"/>
    </row>
    <row r="342" spans="1:17" s="210" customFormat="1" ht="15" customHeight="1">
      <c r="A342" s="438"/>
      <c r="B342" s="438" t="s">
        <v>28</v>
      </c>
      <c r="C342" s="438" t="s">
        <v>29</v>
      </c>
      <c r="D342" s="194" t="s">
        <v>152</v>
      </c>
      <c r="E342" s="438" t="s">
        <v>314</v>
      </c>
      <c r="F342" s="438">
        <v>1</v>
      </c>
      <c r="G342" s="438">
        <v>500000</v>
      </c>
      <c r="H342" s="207"/>
      <c r="I342" s="439">
        <v>0.67</v>
      </c>
      <c r="J342" s="439"/>
      <c r="K342" s="58"/>
      <c r="L342" s="59"/>
      <c r="M342" s="440"/>
      <c r="N342" s="440"/>
      <c r="O342" s="1363"/>
      <c r="P342" s="35"/>
      <c r="Q342" s="35"/>
    </row>
    <row r="343" spans="1:17" s="210" customFormat="1" ht="15" customHeight="1">
      <c r="A343" s="438">
        <v>38</v>
      </c>
      <c r="B343" s="438" t="s">
        <v>30</v>
      </c>
      <c r="C343" s="438" t="s">
        <v>31</v>
      </c>
      <c r="D343" s="194" t="s">
        <v>153</v>
      </c>
      <c r="E343" s="438" t="s">
        <v>314</v>
      </c>
      <c r="F343" s="438">
        <v>1</v>
      </c>
      <c r="G343" s="438">
        <v>0</v>
      </c>
      <c r="H343" s="207" t="s">
        <v>1398</v>
      </c>
      <c r="I343" s="439">
        <v>1.23</v>
      </c>
      <c r="J343" s="439"/>
      <c r="K343" s="58"/>
      <c r="L343" s="59"/>
      <c r="M343" s="440"/>
      <c r="N343" s="440"/>
      <c r="O343" s="1363"/>
      <c r="P343" s="35"/>
      <c r="Q343" s="35"/>
    </row>
    <row r="344" spans="1:17" s="210" customFormat="1" ht="15" customHeight="1">
      <c r="A344" s="438"/>
      <c r="B344" s="438" t="s">
        <v>30</v>
      </c>
      <c r="C344" s="438" t="s">
        <v>31</v>
      </c>
      <c r="D344" s="194" t="s">
        <v>153</v>
      </c>
      <c r="E344" s="438" t="s">
        <v>314</v>
      </c>
      <c r="F344" s="438">
        <v>1</v>
      </c>
      <c r="G344" s="438">
        <v>8550</v>
      </c>
      <c r="H344" s="207"/>
      <c r="I344" s="439">
        <v>1.23</v>
      </c>
      <c r="J344" s="439"/>
      <c r="K344" s="58"/>
      <c r="L344" s="59"/>
      <c r="M344" s="440"/>
      <c r="N344" s="440"/>
      <c r="O344" s="1363"/>
      <c r="P344" s="35"/>
      <c r="Q344" s="35"/>
    </row>
    <row r="345" spans="1:17" s="210" customFormat="1" ht="15" customHeight="1">
      <c r="A345" s="438"/>
      <c r="B345" s="438" t="s">
        <v>30</v>
      </c>
      <c r="C345" s="438" t="s">
        <v>31</v>
      </c>
      <c r="D345" s="194" t="s">
        <v>153</v>
      </c>
      <c r="E345" s="438" t="s">
        <v>314</v>
      </c>
      <c r="F345" s="438">
        <v>1</v>
      </c>
      <c r="G345" s="438">
        <v>10000</v>
      </c>
      <c r="H345" s="207"/>
      <c r="I345" s="439">
        <v>1.23</v>
      </c>
      <c r="J345" s="439"/>
      <c r="K345" s="58"/>
      <c r="L345" s="59"/>
      <c r="M345" s="440"/>
      <c r="N345" s="440"/>
      <c r="O345" s="1363"/>
      <c r="P345" s="35"/>
      <c r="Q345" s="35"/>
    </row>
    <row r="346" spans="1:17" s="210" customFormat="1" ht="15" customHeight="1">
      <c r="A346" s="438"/>
      <c r="B346" s="438" t="s">
        <v>30</v>
      </c>
      <c r="C346" s="438" t="s">
        <v>31</v>
      </c>
      <c r="D346" s="194" t="s">
        <v>153</v>
      </c>
      <c r="E346" s="438" t="s">
        <v>314</v>
      </c>
      <c r="F346" s="438">
        <v>1</v>
      </c>
      <c r="G346" s="438">
        <v>20000</v>
      </c>
      <c r="H346" s="207"/>
      <c r="I346" s="439">
        <v>0.96</v>
      </c>
      <c r="J346" s="439"/>
      <c r="K346" s="58"/>
      <c r="L346" s="59"/>
      <c r="M346" s="440"/>
      <c r="N346" s="440"/>
      <c r="O346" s="1363"/>
      <c r="P346" s="35"/>
      <c r="Q346" s="35"/>
    </row>
    <row r="347" spans="1:17" s="210" customFormat="1" ht="15" customHeight="1">
      <c r="A347" s="438"/>
      <c r="B347" s="438" t="s">
        <v>30</v>
      </c>
      <c r="C347" s="438" t="s">
        <v>31</v>
      </c>
      <c r="D347" s="194" t="s">
        <v>153</v>
      </c>
      <c r="E347" s="438" t="s">
        <v>314</v>
      </c>
      <c r="F347" s="438">
        <v>1</v>
      </c>
      <c r="G347" s="438">
        <v>30000</v>
      </c>
      <c r="H347" s="207"/>
      <c r="I347" s="439">
        <v>0.87</v>
      </c>
      <c r="J347" s="439"/>
      <c r="K347" s="58"/>
      <c r="L347" s="59"/>
      <c r="M347" s="440"/>
      <c r="N347" s="440"/>
      <c r="O347" s="1363"/>
      <c r="P347" s="35"/>
      <c r="Q347" s="35"/>
    </row>
    <row r="348" spans="1:17" s="210" customFormat="1" ht="15" customHeight="1">
      <c r="A348" s="438"/>
      <c r="B348" s="438" t="s">
        <v>30</v>
      </c>
      <c r="C348" s="438" t="s">
        <v>31</v>
      </c>
      <c r="D348" s="194" t="s">
        <v>153</v>
      </c>
      <c r="E348" s="438" t="s">
        <v>314</v>
      </c>
      <c r="F348" s="438">
        <v>1</v>
      </c>
      <c r="G348" s="438">
        <v>50000</v>
      </c>
      <c r="H348" s="207"/>
      <c r="I348" s="439">
        <v>0.82</v>
      </c>
      <c r="J348" s="439"/>
      <c r="K348" s="58"/>
      <c r="L348" s="59"/>
      <c r="M348" s="440"/>
      <c r="N348" s="440"/>
      <c r="O348" s="1363"/>
      <c r="P348" s="35"/>
      <c r="Q348" s="35"/>
    </row>
    <row r="349" spans="1:17" s="210" customFormat="1" ht="15" customHeight="1">
      <c r="A349" s="438"/>
      <c r="B349" s="438" t="s">
        <v>30</v>
      </c>
      <c r="C349" s="438" t="s">
        <v>31</v>
      </c>
      <c r="D349" s="194" t="s">
        <v>153</v>
      </c>
      <c r="E349" s="438" t="s">
        <v>314</v>
      </c>
      <c r="F349" s="438">
        <v>1</v>
      </c>
      <c r="G349" s="438">
        <v>100000</v>
      </c>
      <c r="H349" s="207"/>
      <c r="I349" s="439">
        <v>0.79</v>
      </c>
      <c r="J349" s="439"/>
      <c r="K349" s="58"/>
      <c r="L349" s="59"/>
      <c r="M349" s="440"/>
      <c r="N349" s="440"/>
      <c r="O349" s="1363"/>
      <c r="P349" s="35"/>
      <c r="Q349" s="35"/>
    </row>
    <row r="350" spans="1:17" s="210" customFormat="1" ht="15" customHeight="1">
      <c r="A350" s="438">
        <v>39</v>
      </c>
      <c r="B350" s="438" t="s">
        <v>32</v>
      </c>
      <c r="C350" s="438" t="s">
        <v>33</v>
      </c>
      <c r="D350" s="194" t="s">
        <v>154</v>
      </c>
      <c r="E350" s="438" t="s">
        <v>314</v>
      </c>
      <c r="F350" s="438">
        <v>1</v>
      </c>
      <c r="G350" s="438">
        <v>0</v>
      </c>
      <c r="H350" s="207" t="s">
        <v>1398</v>
      </c>
      <c r="I350" s="439">
        <v>0.83</v>
      </c>
      <c r="J350" s="439"/>
      <c r="K350" s="58"/>
      <c r="L350" s="59"/>
      <c r="M350" s="440"/>
      <c r="N350" s="440"/>
      <c r="O350" s="1363"/>
      <c r="P350" s="35"/>
      <c r="Q350" s="35"/>
    </row>
    <row r="351" spans="1:17" s="210" customFormat="1" ht="15" customHeight="1">
      <c r="A351" s="438"/>
      <c r="B351" s="438" t="s">
        <v>32</v>
      </c>
      <c r="C351" s="438" t="s">
        <v>33</v>
      </c>
      <c r="D351" s="194" t="s">
        <v>154</v>
      </c>
      <c r="E351" s="438" t="s">
        <v>314</v>
      </c>
      <c r="F351" s="438">
        <v>1</v>
      </c>
      <c r="G351" s="438">
        <v>10000</v>
      </c>
      <c r="H351" s="207"/>
      <c r="I351" s="439">
        <v>0.83</v>
      </c>
      <c r="J351" s="439"/>
      <c r="K351" s="58"/>
      <c r="L351" s="59"/>
      <c r="M351" s="440"/>
      <c r="N351" s="440"/>
      <c r="O351" s="1363"/>
      <c r="P351" s="35"/>
      <c r="Q351" s="35"/>
    </row>
    <row r="352" spans="1:17" s="210" customFormat="1" ht="15" customHeight="1">
      <c r="A352" s="438"/>
      <c r="B352" s="438" t="s">
        <v>32</v>
      </c>
      <c r="C352" s="438" t="s">
        <v>33</v>
      </c>
      <c r="D352" s="194" t="s">
        <v>154</v>
      </c>
      <c r="E352" s="438" t="s">
        <v>314</v>
      </c>
      <c r="F352" s="438">
        <v>1</v>
      </c>
      <c r="G352" s="438">
        <v>20000</v>
      </c>
      <c r="H352" s="207"/>
      <c r="I352" s="439">
        <v>0.76</v>
      </c>
      <c r="J352" s="439"/>
      <c r="K352" s="58"/>
      <c r="L352" s="59"/>
      <c r="M352" s="440"/>
      <c r="N352" s="440"/>
      <c r="O352" s="1363"/>
      <c r="P352" s="35"/>
      <c r="Q352" s="35"/>
    </row>
    <row r="353" spans="1:17" s="210" customFormat="1" ht="15" customHeight="1">
      <c r="A353" s="438"/>
      <c r="B353" s="438" t="s">
        <v>32</v>
      </c>
      <c r="C353" s="438" t="s">
        <v>33</v>
      </c>
      <c r="D353" s="194" t="s">
        <v>154</v>
      </c>
      <c r="E353" s="438" t="s">
        <v>314</v>
      </c>
      <c r="F353" s="438">
        <v>1</v>
      </c>
      <c r="G353" s="438">
        <v>30000</v>
      </c>
      <c r="H353" s="207"/>
      <c r="I353" s="439">
        <v>0.76</v>
      </c>
      <c r="J353" s="439"/>
      <c r="K353" s="58"/>
      <c r="L353" s="59"/>
      <c r="M353" s="440"/>
      <c r="N353" s="440"/>
      <c r="O353" s="1363"/>
      <c r="P353" s="35"/>
      <c r="Q353" s="35"/>
    </row>
    <row r="354" spans="1:17" s="210" customFormat="1" ht="15" customHeight="1">
      <c r="A354" s="438"/>
      <c r="B354" s="438" t="s">
        <v>32</v>
      </c>
      <c r="C354" s="438" t="s">
        <v>33</v>
      </c>
      <c r="D354" s="194" t="s">
        <v>154</v>
      </c>
      <c r="E354" s="438" t="s">
        <v>314</v>
      </c>
      <c r="F354" s="438">
        <v>1</v>
      </c>
      <c r="G354" s="438">
        <v>50000</v>
      </c>
      <c r="H354" s="207"/>
      <c r="I354" s="439">
        <v>0.73</v>
      </c>
      <c r="J354" s="439"/>
      <c r="K354" s="58"/>
      <c r="L354" s="59"/>
      <c r="M354" s="440"/>
      <c r="N354" s="440"/>
      <c r="O354" s="1363"/>
      <c r="P354" s="35"/>
      <c r="Q354" s="35"/>
    </row>
    <row r="355" spans="1:17" s="210" customFormat="1" ht="15" customHeight="1">
      <c r="A355" s="438"/>
      <c r="B355" s="438" t="s">
        <v>32</v>
      </c>
      <c r="C355" s="438" t="s">
        <v>33</v>
      </c>
      <c r="D355" s="194" t="s">
        <v>154</v>
      </c>
      <c r="E355" s="438" t="s">
        <v>314</v>
      </c>
      <c r="F355" s="438">
        <v>1</v>
      </c>
      <c r="G355" s="438">
        <v>60890</v>
      </c>
      <c r="H355" s="207"/>
      <c r="I355" s="439">
        <v>0.67</v>
      </c>
      <c r="J355" s="439"/>
      <c r="K355" s="58"/>
      <c r="L355" s="59"/>
      <c r="M355" s="440"/>
      <c r="N355" s="440"/>
      <c r="O355" s="1363"/>
      <c r="P355" s="35"/>
      <c r="Q355" s="35"/>
    </row>
    <row r="356" spans="1:17" s="210" customFormat="1" ht="15" customHeight="1">
      <c r="A356" s="438"/>
      <c r="B356" s="438" t="s">
        <v>32</v>
      </c>
      <c r="C356" s="438" t="s">
        <v>33</v>
      </c>
      <c r="D356" s="194" t="s">
        <v>154</v>
      </c>
      <c r="E356" s="438" t="s">
        <v>314</v>
      </c>
      <c r="F356" s="438">
        <v>1</v>
      </c>
      <c r="G356" s="438">
        <v>100000</v>
      </c>
      <c r="H356" s="207"/>
      <c r="I356" s="439">
        <v>0.67</v>
      </c>
      <c r="J356" s="439"/>
      <c r="K356" s="58"/>
      <c r="L356" s="59"/>
      <c r="M356" s="440"/>
      <c r="N356" s="440"/>
      <c r="O356" s="1363"/>
      <c r="P356" s="35"/>
      <c r="Q356" s="35"/>
    </row>
    <row r="357" spans="1:17" s="210" customFormat="1" ht="15" customHeight="1">
      <c r="A357" s="438"/>
      <c r="B357" s="438" t="s">
        <v>32</v>
      </c>
      <c r="C357" s="438" t="s">
        <v>33</v>
      </c>
      <c r="D357" s="194" t="s">
        <v>154</v>
      </c>
      <c r="E357" s="438" t="s">
        <v>314</v>
      </c>
      <c r="F357" s="438">
        <v>1</v>
      </c>
      <c r="G357" s="438">
        <v>200000</v>
      </c>
      <c r="H357" s="207"/>
      <c r="I357" s="439">
        <v>0.67</v>
      </c>
      <c r="J357" s="439"/>
      <c r="K357" s="58"/>
      <c r="L357" s="59"/>
      <c r="M357" s="440"/>
      <c r="N357" s="440"/>
      <c r="O357" s="1363"/>
      <c r="P357" s="35"/>
      <c r="Q357" s="35"/>
    </row>
    <row r="358" spans="1:17" s="210" customFormat="1" ht="15" customHeight="1">
      <c r="A358" s="438"/>
      <c r="B358" s="438" t="s">
        <v>32</v>
      </c>
      <c r="C358" s="438" t="s">
        <v>33</v>
      </c>
      <c r="D358" s="194" t="s">
        <v>154</v>
      </c>
      <c r="E358" s="438" t="s">
        <v>314</v>
      </c>
      <c r="F358" s="438">
        <v>1</v>
      </c>
      <c r="G358" s="438">
        <v>300000</v>
      </c>
      <c r="H358" s="207"/>
      <c r="I358" s="439">
        <v>0.67</v>
      </c>
      <c r="J358" s="439"/>
      <c r="K358" s="58"/>
      <c r="L358" s="59"/>
      <c r="M358" s="440"/>
      <c r="N358" s="440"/>
      <c r="O358" s="1363"/>
      <c r="P358" s="35"/>
      <c r="Q358" s="35"/>
    </row>
    <row r="359" spans="1:17" s="210" customFormat="1" ht="15" customHeight="1">
      <c r="A359" s="438">
        <v>40</v>
      </c>
      <c r="B359" s="438" t="s">
        <v>32</v>
      </c>
      <c r="C359" s="438" t="s">
        <v>33</v>
      </c>
      <c r="D359" s="194" t="s">
        <v>154</v>
      </c>
      <c r="E359" s="438" t="s">
        <v>314</v>
      </c>
      <c r="F359" s="438">
        <v>1</v>
      </c>
      <c r="G359" s="438">
        <v>500000</v>
      </c>
      <c r="H359" s="207"/>
      <c r="I359" s="439">
        <v>0.67</v>
      </c>
      <c r="J359" s="439"/>
      <c r="K359" s="58"/>
      <c r="L359" s="59"/>
      <c r="M359" s="440"/>
      <c r="N359" s="440"/>
      <c r="O359" s="1363"/>
      <c r="P359" s="35"/>
      <c r="Q359" s="35"/>
    </row>
    <row r="360" spans="1:17" s="210" customFormat="1" ht="15" customHeight="1">
      <c r="A360" s="438">
        <v>41</v>
      </c>
      <c r="B360" s="438" t="s">
        <v>34</v>
      </c>
      <c r="C360" s="438" t="s">
        <v>35</v>
      </c>
      <c r="D360" s="194" t="s">
        <v>155</v>
      </c>
      <c r="E360" s="438" t="s">
        <v>314</v>
      </c>
      <c r="F360" s="438">
        <v>1</v>
      </c>
      <c r="G360" s="438">
        <v>0</v>
      </c>
      <c r="H360" s="207" t="s">
        <v>1399</v>
      </c>
      <c r="I360" s="439">
        <v>0.6</v>
      </c>
      <c r="J360" s="439"/>
      <c r="K360" s="58"/>
      <c r="L360" s="59"/>
      <c r="M360" s="440"/>
      <c r="N360" s="440"/>
      <c r="O360" s="1363"/>
      <c r="P360" s="35"/>
      <c r="Q360" s="35"/>
    </row>
    <row r="361" spans="1:17" s="210" customFormat="1" ht="15" customHeight="1">
      <c r="A361" s="438"/>
      <c r="B361" s="438" t="s">
        <v>34</v>
      </c>
      <c r="C361" s="438" t="s">
        <v>35</v>
      </c>
      <c r="D361" s="194" t="s">
        <v>155</v>
      </c>
      <c r="E361" s="438" t="s">
        <v>314</v>
      </c>
      <c r="F361" s="438">
        <v>1</v>
      </c>
      <c r="G361" s="438">
        <v>10000</v>
      </c>
      <c r="H361" s="207"/>
      <c r="I361" s="439">
        <v>0.6</v>
      </c>
      <c r="J361" s="439"/>
      <c r="K361" s="58"/>
      <c r="L361" s="59"/>
      <c r="M361" s="440"/>
      <c r="N361" s="440"/>
      <c r="O361" s="1363"/>
      <c r="P361" s="35"/>
      <c r="Q361" s="35"/>
    </row>
    <row r="362" spans="1:17" s="210" customFormat="1" ht="15" customHeight="1">
      <c r="A362" s="438"/>
      <c r="B362" s="438" t="s">
        <v>34</v>
      </c>
      <c r="C362" s="438" t="s">
        <v>35</v>
      </c>
      <c r="D362" s="194" t="s">
        <v>155</v>
      </c>
      <c r="E362" s="438" t="s">
        <v>314</v>
      </c>
      <c r="F362" s="438">
        <v>1</v>
      </c>
      <c r="G362" s="438">
        <v>20000</v>
      </c>
      <c r="H362" s="207"/>
      <c r="I362" s="439">
        <v>0.43</v>
      </c>
      <c r="J362" s="439"/>
      <c r="K362" s="58"/>
      <c r="L362" s="59"/>
      <c r="M362" s="440"/>
      <c r="N362" s="440"/>
      <c r="O362" s="1363"/>
      <c r="P362" s="35"/>
      <c r="Q362" s="35"/>
    </row>
    <row r="363" spans="1:17" s="210" customFormat="1" ht="15" customHeight="1">
      <c r="A363" s="438"/>
      <c r="B363" s="438" t="s">
        <v>34</v>
      </c>
      <c r="C363" s="438" t="s">
        <v>35</v>
      </c>
      <c r="D363" s="194" t="s">
        <v>155</v>
      </c>
      <c r="E363" s="438" t="s">
        <v>314</v>
      </c>
      <c r="F363" s="438">
        <v>1</v>
      </c>
      <c r="G363" s="438">
        <v>50000</v>
      </c>
      <c r="H363" s="207"/>
      <c r="I363" s="439">
        <v>0.41</v>
      </c>
      <c r="J363" s="439"/>
      <c r="K363" s="58"/>
      <c r="L363" s="59"/>
      <c r="M363" s="440"/>
      <c r="N363" s="440"/>
      <c r="O363" s="1363"/>
      <c r="P363" s="35"/>
      <c r="Q363" s="35"/>
    </row>
    <row r="364" spans="1:17" s="210" customFormat="1" ht="15" customHeight="1">
      <c r="A364" s="438"/>
      <c r="B364" s="438" t="s">
        <v>34</v>
      </c>
      <c r="C364" s="438" t="s">
        <v>35</v>
      </c>
      <c r="D364" s="194" t="s">
        <v>155</v>
      </c>
      <c r="E364" s="438" t="s">
        <v>314</v>
      </c>
      <c r="F364" s="438">
        <v>1</v>
      </c>
      <c r="G364" s="438">
        <v>100000</v>
      </c>
      <c r="H364" s="207"/>
      <c r="I364" s="439">
        <v>0.39</v>
      </c>
      <c r="J364" s="439"/>
      <c r="K364" s="58"/>
      <c r="L364" s="59"/>
      <c r="M364" s="440"/>
      <c r="N364" s="440"/>
      <c r="O364" s="1363"/>
      <c r="P364" s="35"/>
      <c r="Q364" s="35"/>
    </row>
    <row r="365" spans="1:17" s="210" customFormat="1" ht="15" customHeight="1">
      <c r="A365" s="438"/>
      <c r="B365" s="438" t="s">
        <v>34</v>
      </c>
      <c r="C365" s="438" t="s">
        <v>35</v>
      </c>
      <c r="D365" s="194" t="s">
        <v>155</v>
      </c>
      <c r="E365" s="438" t="s">
        <v>314</v>
      </c>
      <c r="F365" s="438">
        <v>1</v>
      </c>
      <c r="G365" s="438">
        <v>300000</v>
      </c>
      <c r="H365" s="207"/>
      <c r="I365" s="439">
        <v>0.38</v>
      </c>
      <c r="J365" s="439"/>
      <c r="K365" s="58"/>
      <c r="L365" s="59"/>
      <c r="M365" s="440"/>
      <c r="N365" s="440"/>
      <c r="O365" s="1363"/>
      <c r="P365" s="35"/>
      <c r="Q365" s="35"/>
    </row>
    <row r="366" spans="1:17" s="210" customFormat="1" ht="15" customHeight="1">
      <c r="A366" s="438"/>
      <c r="B366" s="438" t="s">
        <v>34</v>
      </c>
      <c r="C366" s="438" t="s">
        <v>35</v>
      </c>
      <c r="D366" s="194" t="s">
        <v>155</v>
      </c>
      <c r="E366" s="438" t="s">
        <v>314</v>
      </c>
      <c r="F366" s="438">
        <v>1</v>
      </c>
      <c r="G366" s="438">
        <v>500000</v>
      </c>
      <c r="H366" s="207"/>
      <c r="I366" s="439">
        <v>0.36</v>
      </c>
      <c r="J366" s="439"/>
      <c r="K366" s="58"/>
      <c r="L366" s="59"/>
      <c r="M366" s="440"/>
      <c r="N366" s="440"/>
      <c r="O366" s="1363"/>
      <c r="P366" s="35"/>
      <c r="Q366" s="35"/>
    </row>
    <row r="367" spans="1:17" s="210" customFormat="1" ht="15" customHeight="1">
      <c r="A367" s="438">
        <v>42</v>
      </c>
      <c r="B367" s="438" t="s">
        <v>36</v>
      </c>
      <c r="C367" s="438" t="s">
        <v>254</v>
      </c>
      <c r="D367" s="194" t="s">
        <v>155</v>
      </c>
      <c r="E367" s="438" t="s">
        <v>314</v>
      </c>
      <c r="F367" s="438">
        <v>1</v>
      </c>
      <c r="G367" s="438">
        <v>0</v>
      </c>
      <c r="H367" s="207" t="s">
        <v>1399</v>
      </c>
      <c r="I367" s="439">
        <v>0.28000000000000003</v>
      </c>
      <c r="J367" s="439"/>
      <c r="K367" s="58"/>
      <c r="L367" s="59"/>
      <c r="M367" s="440"/>
      <c r="N367" s="440"/>
      <c r="O367" s="1363"/>
      <c r="P367" s="35"/>
      <c r="Q367" s="35"/>
    </row>
    <row r="368" spans="1:17" s="210" customFormat="1" ht="15" customHeight="1">
      <c r="A368" s="438"/>
      <c r="B368" s="438" t="s">
        <v>36</v>
      </c>
      <c r="C368" s="438" t="s">
        <v>254</v>
      </c>
      <c r="D368" s="194" t="s">
        <v>155</v>
      </c>
      <c r="E368" s="438" t="s">
        <v>314</v>
      </c>
      <c r="F368" s="438">
        <v>1</v>
      </c>
      <c r="G368" s="438">
        <v>10000</v>
      </c>
      <c r="H368" s="207"/>
      <c r="I368" s="439">
        <v>0.28000000000000003</v>
      </c>
      <c r="J368" s="439"/>
      <c r="K368" s="58"/>
      <c r="L368" s="59"/>
      <c r="M368" s="440"/>
      <c r="N368" s="440"/>
      <c r="O368" s="1363"/>
      <c r="P368" s="35"/>
      <c r="Q368" s="35"/>
    </row>
    <row r="369" spans="1:17" s="210" customFormat="1" ht="15" customHeight="1">
      <c r="A369" s="438"/>
      <c r="B369" s="438" t="s">
        <v>36</v>
      </c>
      <c r="C369" s="438" t="s">
        <v>254</v>
      </c>
      <c r="D369" s="194" t="s">
        <v>155</v>
      </c>
      <c r="E369" s="438" t="s">
        <v>314</v>
      </c>
      <c r="F369" s="438">
        <v>1</v>
      </c>
      <c r="G369" s="438">
        <v>20000</v>
      </c>
      <c r="H369" s="207"/>
      <c r="I369" s="439">
        <v>0.24</v>
      </c>
      <c r="J369" s="439"/>
      <c r="K369" s="58"/>
      <c r="L369" s="59"/>
      <c r="M369" s="440"/>
      <c r="N369" s="440"/>
      <c r="O369" s="1363"/>
      <c r="P369" s="35"/>
      <c r="Q369" s="35"/>
    </row>
    <row r="370" spans="1:17" s="210" customFormat="1" ht="15" customHeight="1">
      <c r="A370" s="438"/>
      <c r="B370" s="438" t="s">
        <v>36</v>
      </c>
      <c r="C370" s="438" t="s">
        <v>254</v>
      </c>
      <c r="D370" s="194" t="s">
        <v>155</v>
      </c>
      <c r="E370" s="438" t="s">
        <v>314</v>
      </c>
      <c r="F370" s="438">
        <v>1</v>
      </c>
      <c r="G370" s="438">
        <v>50000</v>
      </c>
      <c r="H370" s="207"/>
      <c r="I370" s="439">
        <v>0.23</v>
      </c>
      <c r="J370" s="439"/>
      <c r="K370" s="58"/>
      <c r="L370" s="59"/>
      <c r="M370" s="440"/>
      <c r="N370" s="440"/>
      <c r="O370" s="1363"/>
      <c r="P370" s="35"/>
      <c r="Q370" s="35"/>
    </row>
    <row r="371" spans="1:17" s="210" customFormat="1" ht="15" customHeight="1">
      <c r="A371" s="438"/>
      <c r="B371" s="438" t="s">
        <v>36</v>
      </c>
      <c r="C371" s="438" t="s">
        <v>254</v>
      </c>
      <c r="D371" s="194" t="s">
        <v>155</v>
      </c>
      <c r="E371" s="438" t="s">
        <v>314</v>
      </c>
      <c r="F371" s="438">
        <v>1</v>
      </c>
      <c r="G371" s="438">
        <v>100000</v>
      </c>
      <c r="H371" s="207"/>
      <c r="I371" s="439">
        <v>0.2</v>
      </c>
      <c r="J371" s="439"/>
      <c r="K371" s="58"/>
      <c r="L371" s="59"/>
      <c r="M371" s="440"/>
      <c r="N371" s="440"/>
      <c r="O371" s="1363"/>
      <c r="P371" s="35"/>
      <c r="Q371" s="35"/>
    </row>
    <row r="372" spans="1:17" s="210" customFormat="1" ht="15" customHeight="1">
      <c r="A372" s="438"/>
      <c r="B372" s="438" t="s">
        <v>36</v>
      </c>
      <c r="C372" s="438" t="s">
        <v>254</v>
      </c>
      <c r="D372" s="194" t="s">
        <v>155</v>
      </c>
      <c r="E372" s="438" t="s">
        <v>314</v>
      </c>
      <c r="F372" s="438">
        <v>1</v>
      </c>
      <c r="G372" s="438">
        <v>300000</v>
      </c>
      <c r="H372" s="207"/>
      <c r="I372" s="439">
        <v>0.18</v>
      </c>
      <c r="J372" s="439"/>
      <c r="K372" s="58"/>
      <c r="L372" s="59"/>
      <c r="M372" s="440"/>
      <c r="N372" s="440"/>
      <c r="O372" s="1363"/>
      <c r="P372" s="35"/>
      <c r="Q372" s="35"/>
    </row>
    <row r="373" spans="1:17" s="210" customFormat="1" ht="15" customHeight="1">
      <c r="A373" s="438">
        <v>43</v>
      </c>
      <c r="B373" s="438" t="s">
        <v>255</v>
      </c>
      <c r="C373" s="438" t="s">
        <v>256</v>
      </c>
      <c r="D373" s="194" t="s">
        <v>156</v>
      </c>
      <c r="E373" s="438" t="s">
        <v>314</v>
      </c>
      <c r="F373" s="438">
        <v>1</v>
      </c>
      <c r="G373" s="438">
        <v>0</v>
      </c>
      <c r="H373" s="207" t="s">
        <v>1397</v>
      </c>
      <c r="I373" s="439">
        <v>0.6</v>
      </c>
      <c r="J373" s="439"/>
      <c r="K373" s="58"/>
      <c r="L373" s="59"/>
      <c r="M373" s="440"/>
      <c r="N373" s="440"/>
      <c r="O373" s="1363"/>
      <c r="P373" s="35"/>
      <c r="Q373" s="35"/>
    </row>
    <row r="374" spans="1:17" s="210" customFormat="1" ht="15" customHeight="1">
      <c r="A374" s="438"/>
      <c r="B374" s="438" t="s">
        <v>255</v>
      </c>
      <c r="C374" s="438" t="s">
        <v>256</v>
      </c>
      <c r="D374" s="194" t="s">
        <v>156</v>
      </c>
      <c r="E374" s="438" t="s">
        <v>314</v>
      </c>
      <c r="F374" s="438">
        <v>1</v>
      </c>
      <c r="G374" s="438">
        <v>10000</v>
      </c>
      <c r="H374" s="207"/>
      <c r="I374" s="439">
        <v>0.6</v>
      </c>
      <c r="J374" s="439"/>
      <c r="K374" s="58"/>
      <c r="L374" s="59"/>
      <c r="M374" s="440"/>
      <c r="N374" s="440"/>
      <c r="O374" s="1363"/>
      <c r="P374" s="35"/>
      <c r="Q374" s="35"/>
    </row>
    <row r="375" spans="1:17" s="210" customFormat="1" ht="15" customHeight="1">
      <c r="A375" s="438"/>
      <c r="B375" s="438" t="s">
        <v>255</v>
      </c>
      <c r="C375" s="438" t="s">
        <v>256</v>
      </c>
      <c r="D375" s="194" t="s">
        <v>156</v>
      </c>
      <c r="E375" s="438" t="s">
        <v>314</v>
      </c>
      <c r="F375" s="438">
        <v>1</v>
      </c>
      <c r="G375" s="438">
        <v>20000</v>
      </c>
      <c r="H375" s="207"/>
      <c r="I375" s="439">
        <v>0.43</v>
      </c>
      <c r="J375" s="439"/>
      <c r="K375" s="58"/>
      <c r="L375" s="59"/>
      <c r="M375" s="440"/>
      <c r="N375" s="440"/>
      <c r="O375" s="1363"/>
      <c r="P375" s="35"/>
      <c r="Q375" s="35"/>
    </row>
    <row r="376" spans="1:17" s="210" customFormat="1" ht="15" customHeight="1">
      <c r="A376" s="438"/>
      <c r="B376" s="438" t="s">
        <v>255</v>
      </c>
      <c r="C376" s="438" t="s">
        <v>256</v>
      </c>
      <c r="D376" s="194" t="s">
        <v>156</v>
      </c>
      <c r="E376" s="438" t="s">
        <v>314</v>
      </c>
      <c r="F376" s="438">
        <v>1</v>
      </c>
      <c r="G376" s="438">
        <v>50000</v>
      </c>
      <c r="H376" s="207"/>
      <c r="I376" s="439">
        <v>0.41</v>
      </c>
      <c r="J376" s="439"/>
      <c r="K376" s="58"/>
      <c r="L376" s="59"/>
      <c r="M376" s="440"/>
      <c r="N376" s="440"/>
      <c r="O376" s="1363"/>
      <c r="P376" s="35"/>
      <c r="Q376" s="35"/>
    </row>
    <row r="377" spans="1:17" s="210" customFormat="1" ht="15" customHeight="1">
      <c r="A377" s="438"/>
      <c r="B377" s="438" t="s">
        <v>255</v>
      </c>
      <c r="C377" s="438" t="s">
        <v>256</v>
      </c>
      <c r="D377" s="194" t="s">
        <v>156</v>
      </c>
      <c r="E377" s="438" t="s">
        <v>314</v>
      </c>
      <c r="F377" s="438">
        <v>1</v>
      </c>
      <c r="G377" s="438">
        <v>100000</v>
      </c>
      <c r="H377" s="207"/>
      <c r="I377" s="439">
        <v>0.39</v>
      </c>
      <c r="J377" s="439"/>
      <c r="K377" s="58"/>
      <c r="L377" s="59"/>
      <c r="M377" s="440"/>
      <c r="N377" s="440"/>
      <c r="O377" s="1363"/>
      <c r="P377" s="35"/>
      <c r="Q377" s="35"/>
    </row>
    <row r="378" spans="1:17" s="210" customFormat="1" ht="15" customHeight="1">
      <c r="A378" s="438"/>
      <c r="B378" s="438" t="s">
        <v>255</v>
      </c>
      <c r="C378" s="438" t="s">
        <v>256</v>
      </c>
      <c r="D378" s="194" t="s">
        <v>156</v>
      </c>
      <c r="E378" s="438" t="s">
        <v>314</v>
      </c>
      <c r="F378" s="438">
        <v>1</v>
      </c>
      <c r="G378" s="438">
        <v>300000</v>
      </c>
      <c r="H378" s="207"/>
      <c r="I378" s="439">
        <v>0.38</v>
      </c>
      <c r="J378" s="439"/>
      <c r="K378" s="58"/>
      <c r="L378" s="59"/>
      <c r="M378" s="440"/>
      <c r="N378" s="440"/>
      <c r="O378" s="1363"/>
      <c r="P378" s="35"/>
      <c r="Q378" s="35"/>
    </row>
    <row r="379" spans="1:17" s="210" customFormat="1" ht="15" customHeight="1">
      <c r="A379" s="438"/>
      <c r="B379" s="438" t="s">
        <v>255</v>
      </c>
      <c r="C379" s="438" t="s">
        <v>256</v>
      </c>
      <c r="D379" s="194" t="s">
        <v>156</v>
      </c>
      <c r="E379" s="438" t="s">
        <v>314</v>
      </c>
      <c r="F379" s="438">
        <v>1</v>
      </c>
      <c r="G379" s="438">
        <v>500000</v>
      </c>
      <c r="H379" s="207"/>
      <c r="I379" s="439">
        <v>0.36</v>
      </c>
      <c r="J379" s="439"/>
      <c r="K379" s="58"/>
      <c r="L379" s="59"/>
      <c r="M379" s="440"/>
      <c r="N379" s="440"/>
      <c r="O379" s="1363"/>
      <c r="P379" s="35"/>
      <c r="Q379" s="35"/>
    </row>
    <row r="380" spans="1:17" s="210" customFormat="1" ht="15" customHeight="1">
      <c r="A380" s="438">
        <v>44</v>
      </c>
      <c r="B380" s="438" t="s">
        <v>257</v>
      </c>
      <c r="C380" s="438" t="s">
        <v>258</v>
      </c>
      <c r="D380" s="194" t="s">
        <v>156</v>
      </c>
      <c r="E380" s="438" t="s">
        <v>314</v>
      </c>
      <c r="F380" s="438">
        <v>1</v>
      </c>
      <c r="G380" s="438">
        <v>0</v>
      </c>
      <c r="H380" s="207" t="s">
        <v>1397</v>
      </c>
      <c r="I380" s="439">
        <v>0.28000000000000003</v>
      </c>
      <c r="J380" s="439"/>
      <c r="K380" s="58"/>
      <c r="L380" s="59"/>
      <c r="M380" s="440"/>
      <c r="N380" s="440"/>
      <c r="O380" s="1363"/>
      <c r="P380" s="35"/>
      <c r="Q380" s="35"/>
    </row>
    <row r="381" spans="1:17" s="210" customFormat="1" ht="15" customHeight="1">
      <c r="A381" s="438"/>
      <c r="B381" s="438" t="s">
        <v>257</v>
      </c>
      <c r="C381" s="438" t="s">
        <v>258</v>
      </c>
      <c r="D381" s="194" t="s">
        <v>156</v>
      </c>
      <c r="E381" s="438" t="s">
        <v>314</v>
      </c>
      <c r="F381" s="438">
        <v>1</v>
      </c>
      <c r="G381" s="438">
        <v>10000</v>
      </c>
      <c r="H381" s="207"/>
      <c r="I381" s="439">
        <v>0.28000000000000003</v>
      </c>
      <c r="J381" s="439"/>
      <c r="K381" s="58"/>
      <c r="L381" s="59"/>
      <c r="M381" s="440"/>
      <c r="N381" s="440"/>
      <c r="O381" s="1363"/>
      <c r="P381" s="35"/>
      <c r="Q381" s="35"/>
    </row>
    <row r="382" spans="1:17" s="210" customFormat="1" ht="15" customHeight="1">
      <c r="A382" s="438"/>
      <c r="B382" s="438" t="s">
        <v>257</v>
      </c>
      <c r="C382" s="438" t="s">
        <v>258</v>
      </c>
      <c r="D382" s="194" t="s">
        <v>156</v>
      </c>
      <c r="E382" s="438" t="s">
        <v>314</v>
      </c>
      <c r="F382" s="438">
        <v>1</v>
      </c>
      <c r="G382" s="438">
        <v>20000</v>
      </c>
      <c r="H382" s="207"/>
      <c r="I382" s="439">
        <v>0.24</v>
      </c>
      <c r="J382" s="439"/>
      <c r="K382" s="58"/>
      <c r="L382" s="59"/>
      <c r="M382" s="440"/>
      <c r="N382" s="440"/>
      <c r="O382" s="1363"/>
      <c r="P382" s="35"/>
      <c r="Q382" s="35"/>
    </row>
    <row r="383" spans="1:17" s="210" customFormat="1" ht="15" customHeight="1">
      <c r="A383" s="438"/>
      <c r="B383" s="438" t="s">
        <v>257</v>
      </c>
      <c r="C383" s="438" t="s">
        <v>258</v>
      </c>
      <c r="D383" s="194" t="s">
        <v>156</v>
      </c>
      <c r="E383" s="438" t="s">
        <v>314</v>
      </c>
      <c r="F383" s="438">
        <v>1</v>
      </c>
      <c r="G383" s="438">
        <v>50000</v>
      </c>
      <c r="H383" s="207"/>
      <c r="I383" s="439">
        <v>0.23</v>
      </c>
      <c r="J383" s="439"/>
      <c r="K383" s="58"/>
      <c r="L383" s="59"/>
      <c r="M383" s="440"/>
      <c r="N383" s="440"/>
      <c r="O383" s="1363"/>
      <c r="P383" s="35"/>
      <c r="Q383" s="35"/>
    </row>
    <row r="384" spans="1:17" s="210" customFormat="1" ht="15" customHeight="1">
      <c r="A384" s="438"/>
      <c r="B384" s="438" t="s">
        <v>257</v>
      </c>
      <c r="C384" s="438" t="s">
        <v>258</v>
      </c>
      <c r="D384" s="194" t="s">
        <v>156</v>
      </c>
      <c r="E384" s="438" t="s">
        <v>314</v>
      </c>
      <c r="F384" s="438">
        <v>1</v>
      </c>
      <c r="G384" s="438">
        <v>100000</v>
      </c>
      <c r="H384" s="207"/>
      <c r="I384" s="439">
        <v>0.2</v>
      </c>
      <c r="J384" s="439"/>
      <c r="K384" s="58"/>
      <c r="L384" s="59"/>
      <c r="M384" s="440"/>
      <c r="N384" s="440"/>
      <c r="O384" s="1363"/>
      <c r="P384" s="35"/>
      <c r="Q384" s="35"/>
    </row>
    <row r="385" spans="1:17" s="210" customFormat="1" ht="15" customHeight="1">
      <c r="A385" s="438"/>
      <c r="B385" s="438" t="s">
        <v>257</v>
      </c>
      <c r="C385" s="438" t="s">
        <v>258</v>
      </c>
      <c r="D385" s="194" t="s">
        <v>156</v>
      </c>
      <c r="E385" s="438" t="s">
        <v>314</v>
      </c>
      <c r="F385" s="438">
        <v>1</v>
      </c>
      <c r="G385" s="438">
        <v>300000</v>
      </c>
      <c r="H385" s="207"/>
      <c r="I385" s="439">
        <v>0.18</v>
      </c>
      <c r="J385" s="439"/>
      <c r="K385" s="58"/>
      <c r="L385" s="59"/>
      <c r="M385" s="440"/>
      <c r="N385" s="440"/>
      <c r="O385" s="1363"/>
      <c r="P385" s="35"/>
      <c r="Q385" s="35"/>
    </row>
    <row r="386" spans="1:17" s="210" customFormat="1" ht="15" customHeight="1">
      <c r="A386" s="438">
        <v>45</v>
      </c>
      <c r="B386" s="438" t="s">
        <v>259</v>
      </c>
      <c r="C386" s="438" t="s">
        <v>157</v>
      </c>
      <c r="D386" s="194" t="s">
        <v>158</v>
      </c>
      <c r="E386" s="438" t="s">
        <v>314</v>
      </c>
      <c r="F386" s="438">
        <v>1</v>
      </c>
      <c r="G386" s="438">
        <v>0</v>
      </c>
      <c r="H386" s="207" t="s">
        <v>1400</v>
      </c>
      <c r="I386" s="439">
        <v>0.6</v>
      </c>
      <c r="J386" s="439"/>
      <c r="K386" s="58"/>
      <c r="L386" s="59"/>
      <c r="M386" s="440"/>
      <c r="N386" s="440"/>
      <c r="O386" s="1363"/>
      <c r="P386" s="35"/>
      <c r="Q386" s="35"/>
    </row>
    <row r="387" spans="1:17" s="210" customFormat="1" ht="15" customHeight="1">
      <c r="A387" s="438"/>
      <c r="B387" s="438" t="s">
        <v>259</v>
      </c>
      <c r="C387" s="438" t="s">
        <v>260</v>
      </c>
      <c r="D387" s="194" t="s">
        <v>158</v>
      </c>
      <c r="E387" s="438" t="s">
        <v>314</v>
      </c>
      <c r="F387" s="438">
        <v>1</v>
      </c>
      <c r="G387" s="438">
        <v>10000</v>
      </c>
      <c r="H387" s="207"/>
      <c r="I387" s="439">
        <v>0.6</v>
      </c>
      <c r="J387" s="439"/>
      <c r="K387" s="58"/>
      <c r="L387" s="59"/>
      <c r="M387" s="440"/>
      <c r="N387" s="440"/>
      <c r="O387" s="1363"/>
      <c r="P387" s="35"/>
      <c r="Q387" s="35"/>
    </row>
    <row r="388" spans="1:17" s="210" customFormat="1" ht="15" customHeight="1">
      <c r="A388" s="438"/>
      <c r="B388" s="438" t="s">
        <v>259</v>
      </c>
      <c r="C388" s="438" t="s">
        <v>260</v>
      </c>
      <c r="D388" s="194" t="s">
        <v>158</v>
      </c>
      <c r="E388" s="438" t="s">
        <v>314</v>
      </c>
      <c r="F388" s="438">
        <v>1</v>
      </c>
      <c r="G388" s="438">
        <v>20000</v>
      </c>
      <c r="H388" s="207"/>
      <c r="I388" s="439">
        <v>0.43</v>
      </c>
      <c r="J388" s="439"/>
      <c r="K388" s="58"/>
      <c r="L388" s="59"/>
      <c r="M388" s="440"/>
      <c r="N388" s="440"/>
      <c r="O388" s="1363"/>
      <c r="P388" s="35"/>
      <c r="Q388" s="35"/>
    </row>
    <row r="389" spans="1:17" s="210" customFormat="1" ht="15" customHeight="1">
      <c r="A389" s="438"/>
      <c r="B389" s="438" t="s">
        <v>259</v>
      </c>
      <c r="C389" s="438" t="s">
        <v>260</v>
      </c>
      <c r="D389" s="194" t="s">
        <v>158</v>
      </c>
      <c r="E389" s="438" t="s">
        <v>314</v>
      </c>
      <c r="F389" s="438">
        <v>1</v>
      </c>
      <c r="G389" s="438">
        <v>50000</v>
      </c>
      <c r="H389" s="207"/>
      <c r="I389" s="439">
        <v>0.41</v>
      </c>
      <c r="J389" s="439"/>
      <c r="K389" s="58"/>
      <c r="L389" s="59"/>
      <c r="M389" s="440"/>
      <c r="N389" s="440"/>
      <c r="O389" s="1363"/>
      <c r="P389" s="35"/>
      <c r="Q389" s="35"/>
    </row>
    <row r="390" spans="1:17" s="210" customFormat="1" ht="15" customHeight="1">
      <c r="A390" s="438"/>
      <c r="B390" s="438" t="s">
        <v>259</v>
      </c>
      <c r="C390" s="438" t="s">
        <v>260</v>
      </c>
      <c r="D390" s="194" t="s">
        <v>158</v>
      </c>
      <c r="E390" s="438" t="s">
        <v>314</v>
      </c>
      <c r="F390" s="438">
        <v>1</v>
      </c>
      <c r="G390" s="438">
        <v>100000</v>
      </c>
      <c r="H390" s="207"/>
      <c r="I390" s="439">
        <v>0.39</v>
      </c>
      <c r="J390" s="439"/>
      <c r="K390" s="58"/>
      <c r="L390" s="59"/>
      <c r="M390" s="440"/>
      <c r="N390" s="440"/>
      <c r="O390" s="1363"/>
      <c r="P390" s="35"/>
      <c r="Q390" s="35"/>
    </row>
    <row r="391" spans="1:17" s="210" customFormat="1" ht="15" customHeight="1">
      <c r="A391" s="438"/>
      <c r="B391" s="438" t="s">
        <v>259</v>
      </c>
      <c r="C391" s="438" t="s">
        <v>260</v>
      </c>
      <c r="D391" s="194" t="s">
        <v>158</v>
      </c>
      <c r="E391" s="438" t="s">
        <v>314</v>
      </c>
      <c r="F391" s="438">
        <v>1</v>
      </c>
      <c r="G391" s="438">
        <v>300000</v>
      </c>
      <c r="H391" s="207"/>
      <c r="I391" s="439">
        <v>0.38</v>
      </c>
      <c r="J391" s="439"/>
      <c r="K391" s="58"/>
      <c r="L391" s="59"/>
      <c r="M391" s="440"/>
      <c r="N391" s="440"/>
      <c r="O391" s="1363"/>
      <c r="P391" s="35"/>
      <c r="Q391" s="35"/>
    </row>
    <row r="392" spans="1:17" s="210" customFormat="1" ht="15" customHeight="1">
      <c r="A392" s="438"/>
      <c r="B392" s="438" t="s">
        <v>259</v>
      </c>
      <c r="C392" s="438" t="s">
        <v>260</v>
      </c>
      <c r="D392" s="194" t="s">
        <v>158</v>
      </c>
      <c r="E392" s="438" t="s">
        <v>314</v>
      </c>
      <c r="F392" s="438">
        <v>1</v>
      </c>
      <c r="G392" s="438">
        <v>500000</v>
      </c>
      <c r="H392" s="207"/>
      <c r="I392" s="439">
        <v>0.36</v>
      </c>
      <c r="J392" s="439"/>
      <c r="K392" s="58"/>
      <c r="L392" s="59"/>
      <c r="M392" s="440"/>
      <c r="N392" s="440"/>
      <c r="O392" s="1363"/>
      <c r="P392" s="35"/>
      <c r="Q392" s="35"/>
    </row>
    <row r="393" spans="1:17" s="210" customFormat="1" ht="15" customHeight="1">
      <c r="A393" s="438">
        <v>46</v>
      </c>
      <c r="B393" s="438" t="s">
        <v>261</v>
      </c>
      <c r="C393" s="438" t="s">
        <v>262</v>
      </c>
      <c r="D393" s="194" t="s">
        <v>158</v>
      </c>
      <c r="E393" s="438" t="s">
        <v>314</v>
      </c>
      <c r="F393" s="438">
        <v>1</v>
      </c>
      <c r="G393" s="438">
        <v>0</v>
      </c>
      <c r="H393" s="207" t="s">
        <v>1400</v>
      </c>
      <c r="I393" s="439">
        <v>0.28000000000000003</v>
      </c>
      <c r="J393" s="439"/>
      <c r="K393" s="58"/>
      <c r="L393" s="59"/>
      <c r="M393" s="440"/>
      <c r="N393" s="440"/>
      <c r="O393" s="1363"/>
      <c r="P393" s="35"/>
      <c r="Q393" s="35"/>
    </row>
    <row r="394" spans="1:17" s="210" customFormat="1" ht="15" customHeight="1">
      <c r="A394" s="438"/>
      <c r="B394" s="438" t="s">
        <v>261</v>
      </c>
      <c r="C394" s="438" t="s">
        <v>262</v>
      </c>
      <c r="D394" s="194" t="s">
        <v>158</v>
      </c>
      <c r="E394" s="438" t="s">
        <v>314</v>
      </c>
      <c r="F394" s="438">
        <v>1</v>
      </c>
      <c r="G394" s="438">
        <v>10000</v>
      </c>
      <c r="H394" s="207"/>
      <c r="I394" s="439">
        <v>0.28000000000000003</v>
      </c>
      <c r="J394" s="439"/>
      <c r="K394" s="58"/>
      <c r="L394" s="59"/>
      <c r="M394" s="440"/>
      <c r="N394" s="440"/>
      <c r="O394" s="1363"/>
      <c r="P394" s="35"/>
      <c r="Q394" s="35"/>
    </row>
    <row r="395" spans="1:17" s="210" customFormat="1" ht="15" customHeight="1">
      <c r="A395" s="438"/>
      <c r="B395" s="438" t="s">
        <v>261</v>
      </c>
      <c r="C395" s="438" t="s">
        <v>262</v>
      </c>
      <c r="D395" s="194" t="s">
        <v>158</v>
      </c>
      <c r="E395" s="438" t="s">
        <v>314</v>
      </c>
      <c r="F395" s="438">
        <v>1</v>
      </c>
      <c r="G395" s="438">
        <v>20000</v>
      </c>
      <c r="H395" s="207"/>
      <c r="I395" s="439">
        <v>0.24</v>
      </c>
      <c r="J395" s="439"/>
      <c r="K395" s="58"/>
      <c r="L395" s="59"/>
      <c r="M395" s="440"/>
      <c r="N395" s="440"/>
      <c r="O395" s="1363"/>
      <c r="P395" s="35"/>
      <c r="Q395" s="35"/>
    </row>
    <row r="396" spans="1:17" s="210" customFormat="1" ht="15" customHeight="1">
      <c r="A396" s="438"/>
      <c r="B396" s="438" t="s">
        <v>261</v>
      </c>
      <c r="C396" s="438" t="s">
        <v>262</v>
      </c>
      <c r="D396" s="194" t="s">
        <v>158</v>
      </c>
      <c r="E396" s="438" t="s">
        <v>314</v>
      </c>
      <c r="F396" s="438">
        <v>1</v>
      </c>
      <c r="G396" s="438">
        <v>50000</v>
      </c>
      <c r="H396" s="207"/>
      <c r="I396" s="439">
        <v>0.23</v>
      </c>
      <c r="J396" s="439"/>
      <c r="K396" s="58"/>
      <c r="L396" s="59"/>
      <c r="M396" s="440"/>
      <c r="N396" s="440"/>
      <c r="O396" s="1363"/>
      <c r="P396" s="35"/>
      <c r="Q396" s="35"/>
    </row>
    <row r="397" spans="1:17" s="210" customFormat="1" ht="15" customHeight="1">
      <c r="A397" s="438"/>
      <c r="B397" s="438" t="s">
        <v>261</v>
      </c>
      <c r="C397" s="438" t="s">
        <v>262</v>
      </c>
      <c r="D397" s="194" t="s">
        <v>158</v>
      </c>
      <c r="E397" s="438" t="s">
        <v>314</v>
      </c>
      <c r="F397" s="438">
        <v>1</v>
      </c>
      <c r="G397" s="438">
        <v>100000</v>
      </c>
      <c r="H397" s="207"/>
      <c r="I397" s="439">
        <v>0.2</v>
      </c>
      <c r="J397" s="439"/>
      <c r="K397" s="58"/>
      <c r="L397" s="59"/>
      <c r="M397" s="440"/>
      <c r="N397" s="440"/>
      <c r="O397" s="1363"/>
      <c r="P397" s="35"/>
      <c r="Q397" s="35"/>
    </row>
    <row r="398" spans="1:17" s="210" customFormat="1" ht="15" customHeight="1">
      <c r="A398" s="438"/>
      <c r="B398" s="438" t="s">
        <v>261</v>
      </c>
      <c r="C398" s="438" t="s">
        <v>262</v>
      </c>
      <c r="D398" s="194" t="s">
        <v>158</v>
      </c>
      <c r="E398" s="438" t="s">
        <v>314</v>
      </c>
      <c r="F398" s="438">
        <v>1</v>
      </c>
      <c r="G398" s="438">
        <v>300000</v>
      </c>
      <c r="H398" s="207"/>
      <c r="I398" s="439">
        <v>0.18</v>
      </c>
      <c r="J398" s="439"/>
      <c r="K398" s="58"/>
      <c r="L398" s="59"/>
      <c r="M398" s="440"/>
      <c r="N398" s="440"/>
      <c r="O398" s="1363"/>
      <c r="P398" s="35"/>
      <c r="Q398" s="35"/>
    </row>
    <row r="399" spans="1:17" s="210" customFormat="1" ht="15" customHeight="1">
      <c r="A399" s="438">
        <v>47</v>
      </c>
      <c r="B399" s="438" t="s">
        <v>263</v>
      </c>
      <c r="C399" s="438" t="s">
        <v>264</v>
      </c>
      <c r="D399" s="194" t="s">
        <v>159</v>
      </c>
      <c r="E399" s="438" t="s">
        <v>314</v>
      </c>
      <c r="F399" s="438">
        <v>1</v>
      </c>
      <c r="G399" s="438">
        <v>0</v>
      </c>
      <c r="H399" s="207" t="s">
        <v>85</v>
      </c>
      <c r="I399" s="439">
        <v>1.92</v>
      </c>
      <c r="J399" s="439"/>
      <c r="K399" s="58"/>
      <c r="L399" s="59"/>
      <c r="M399" s="440"/>
      <c r="N399" s="440"/>
      <c r="O399" s="1363"/>
      <c r="P399" s="35"/>
      <c r="Q399" s="35"/>
    </row>
    <row r="400" spans="1:17" s="132" customFormat="1" ht="15" customHeight="1">
      <c r="A400" s="438"/>
      <c r="B400" s="438" t="s">
        <v>263</v>
      </c>
      <c r="C400" s="438" t="s">
        <v>264</v>
      </c>
      <c r="D400" s="194" t="s">
        <v>159</v>
      </c>
      <c r="E400" s="438" t="s">
        <v>314</v>
      </c>
      <c r="F400" s="438">
        <v>1</v>
      </c>
      <c r="G400" s="438">
        <v>500</v>
      </c>
      <c r="H400" s="207" t="s">
        <v>85</v>
      </c>
      <c r="I400" s="439">
        <v>1.92</v>
      </c>
      <c r="J400" s="439"/>
      <c r="K400" s="58"/>
      <c r="L400" s="59"/>
      <c r="M400" s="440"/>
      <c r="N400" s="440"/>
      <c r="O400" s="1363"/>
      <c r="P400" s="35"/>
      <c r="Q400" s="35"/>
    </row>
    <row r="401" spans="1:17" s="132" customFormat="1" ht="15" customHeight="1">
      <c r="A401" s="173">
        <v>48</v>
      </c>
      <c r="B401" s="173" t="s">
        <v>37</v>
      </c>
      <c r="C401" s="173" t="s">
        <v>38</v>
      </c>
      <c r="D401" s="128" t="s">
        <v>160</v>
      </c>
      <c r="E401" s="173" t="s">
        <v>314</v>
      </c>
      <c r="F401" s="173">
        <v>1</v>
      </c>
      <c r="G401" s="173">
        <v>0</v>
      </c>
      <c r="H401" s="207">
        <v>42723</v>
      </c>
      <c r="I401" s="230">
        <v>2.6160000000000001</v>
      </c>
      <c r="J401" s="230"/>
      <c r="K401" s="58"/>
      <c r="L401" s="59"/>
      <c r="M401" s="435"/>
      <c r="N401" s="435"/>
      <c r="O401" s="1363"/>
      <c r="P401" s="35"/>
      <c r="Q401" s="35"/>
    </row>
    <row r="402" spans="1:17" s="132" customFormat="1" ht="15" customHeight="1">
      <c r="A402" s="56"/>
      <c r="B402" s="56" t="s">
        <v>37</v>
      </c>
      <c r="C402" s="56" t="s">
        <v>38</v>
      </c>
      <c r="D402" s="73" t="s">
        <v>160</v>
      </c>
      <c r="E402" s="56" t="s">
        <v>314</v>
      </c>
      <c r="F402" s="56">
        <v>1</v>
      </c>
      <c r="G402" s="56">
        <v>1000</v>
      </c>
      <c r="H402" s="57"/>
      <c r="I402" s="230">
        <v>2.6160000000000001</v>
      </c>
      <c r="J402" s="230"/>
      <c r="K402" s="58"/>
      <c r="L402" s="59"/>
      <c r="M402" s="60"/>
      <c r="N402" s="60"/>
      <c r="O402" s="1363"/>
      <c r="P402" s="35"/>
      <c r="Q402" s="35"/>
    </row>
    <row r="403" spans="1:17" s="132" customFormat="1" ht="15" customHeight="1">
      <c r="A403" s="56"/>
      <c r="B403" s="56" t="s">
        <v>37</v>
      </c>
      <c r="C403" s="56" t="s">
        <v>38</v>
      </c>
      <c r="D403" s="73" t="s">
        <v>160</v>
      </c>
      <c r="E403" s="56" t="s">
        <v>314</v>
      </c>
      <c r="F403" s="56">
        <v>1</v>
      </c>
      <c r="G403" s="56">
        <v>2000</v>
      </c>
      <c r="H403" s="57"/>
      <c r="I403" s="230">
        <v>1.3625</v>
      </c>
      <c r="J403" s="230"/>
      <c r="K403" s="58"/>
      <c r="L403" s="59"/>
      <c r="M403" s="60"/>
      <c r="N403" s="60"/>
      <c r="O403" s="1363"/>
      <c r="P403" s="35"/>
      <c r="Q403" s="35"/>
    </row>
    <row r="404" spans="1:17" s="132" customFormat="1" ht="15" customHeight="1">
      <c r="A404" s="56"/>
      <c r="B404" s="56" t="s">
        <v>37</v>
      </c>
      <c r="C404" s="56" t="s">
        <v>38</v>
      </c>
      <c r="D404" s="73" t="s">
        <v>160</v>
      </c>
      <c r="E404" s="56" t="s">
        <v>314</v>
      </c>
      <c r="F404" s="56">
        <v>1</v>
      </c>
      <c r="G404" s="56">
        <v>5000</v>
      </c>
      <c r="H404" s="57"/>
      <c r="I404" s="230">
        <v>1.2535000000000001</v>
      </c>
      <c r="J404" s="230"/>
      <c r="K404" s="58"/>
      <c r="L404" s="59"/>
      <c r="M404" s="60"/>
      <c r="N404" s="60"/>
      <c r="O404" s="1363"/>
      <c r="P404" s="35"/>
      <c r="Q404" s="35"/>
    </row>
    <row r="405" spans="1:17" s="132" customFormat="1" ht="15" customHeight="1">
      <c r="A405" s="56"/>
      <c r="B405" s="56" t="s">
        <v>37</v>
      </c>
      <c r="C405" s="56" t="s">
        <v>38</v>
      </c>
      <c r="D405" s="73" t="s">
        <v>160</v>
      </c>
      <c r="E405" s="56" t="s">
        <v>314</v>
      </c>
      <c r="F405" s="56">
        <v>1</v>
      </c>
      <c r="G405" s="56">
        <v>10000</v>
      </c>
      <c r="H405" s="57"/>
      <c r="I405" s="230">
        <v>0.94830000000000003</v>
      </c>
      <c r="J405" s="230"/>
      <c r="K405" s="58"/>
      <c r="L405" s="59"/>
      <c r="M405" s="60"/>
      <c r="N405" s="60"/>
      <c r="O405" s="1363"/>
      <c r="P405" s="35"/>
      <c r="Q405" s="35"/>
    </row>
    <row r="406" spans="1:17" s="132" customFormat="1" ht="15" customHeight="1">
      <c r="A406" s="56"/>
      <c r="B406" s="56" t="s">
        <v>37</v>
      </c>
      <c r="C406" s="56" t="s">
        <v>38</v>
      </c>
      <c r="D406" s="73" t="s">
        <v>160</v>
      </c>
      <c r="E406" s="56" t="s">
        <v>314</v>
      </c>
      <c r="F406" s="56">
        <v>1</v>
      </c>
      <c r="G406" s="56">
        <v>20000</v>
      </c>
      <c r="H406" s="57"/>
      <c r="I406" s="230">
        <v>0.89380000000000004</v>
      </c>
      <c r="J406" s="230"/>
      <c r="K406" s="58"/>
      <c r="L406" s="59"/>
      <c r="M406" s="60"/>
      <c r="N406" s="60"/>
      <c r="O406" s="1363"/>
      <c r="P406" s="35"/>
      <c r="Q406" s="35"/>
    </row>
    <row r="407" spans="1:17" s="132" customFormat="1" ht="15" customHeight="1">
      <c r="A407" s="56"/>
      <c r="B407" s="56" t="s">
        <v>37</v>
      </c>
      <c r="C407" s="56" t="s">
        <v>38</v>
      </c>
      <c r="D407" s="73" t="s">
        <v>160</v>
      </c>
      <c r="E407" s="56" t="s">
        <v>314</v>
      </c>
      <c r="F407" s="56">
        <v>1</v>
      </c>
      <c r="G407" s="56">
        <v>50000</v>
      </c>
      <c r="H407" s="57"/>
      <c r="I407" s="230">
        <v>0.8175</v>
      </c>
      <c r="J407" s="230"/>
      <c r="K407" s="58"/>
      <c r="L407" s="59"/>
      <c r="M407" s="60"/>
      <c r="N407" s="60"/>
      <c r="O407" s="1363"/>
      <c r="P407" s="35"/>
      <c r="Q407" s="35"/>
    </row>
    <row r="408" spans="1:17" s="132" customFormat="1" ht="15" customHeight="1">
      <c r="A408" s="56"/>
      <c r="B408" s="56" t="s">
        <v>37</v>
      </c>
      <c r="C408" s="56" t="s">
        <v>38</v>
      </c>
      <c r="D408" s="73" t="s">
        <v>160</v>
      </c>
      <c r="E408" s="56" t="s">
        <v>314</v>
      </c>
      <c r="F408" s="56">
        <v>1</v>
      </c>
      <c r="G408" s="56">
        <v>100000</v>
      </c>
      <c r="H408" s="57"/>
      <c r="I408" s="230">
        <v>0.79569999999999996</v>
      </c>
      <c r="J408" s="230"/>
      <c r="K408" s="58"/>
      <c r="L408" s="59"/>
      <c r="M408" s="60"/>
      <c r="N408" s="60"/>
      <c r="O408" s="1363"/>
      <c r="P408" s="35"/>
      <c r="Q408" s="35"/>
    </row>
    <row r="409" spans="1:17" s="132" customFormat="1" ht="15" customHeight="1">
      <c r="A409" s="56"/>
      <c r="B409" s="56" t="s">
        <v>37</v>
      </c>
      <c r="C409" s="56" t="s">
        <v>38</v>
      </c>
      <c r="D409" s="73" t="s">
        <v>160</v>
      </c>
      <c r="E409" s="56" t="s">
        <v>314</v>
      </c>
      <c r="F409" s="56">
        <v>1</v>
      </c>
      <c r="G409" s="56">
        <v>200000</v>
      </c>
      <c r="H409" s="57"/>
      <c r="I409" s="230">
        <v>0.76300000000000001</v>
      </c>
      <c r="J409" s="230"/>
      <c r="K409" s="58"/>
      <c r="L409" s="59"/>
      <c r="M409" s="60"/>
      <c r="N409" s="60"/>
      <c r="O409" s="1363"/>
      <c r="P409" s="35"/>
      <c r="Q409" s="35"/>
    </row>
    <row r="410" spans="1:17" s="132" customFormat="1" ht="15" customHeight="1">
      <c r="A410" s="56">
        <v>49</v>
      </c>
      <c r="B410" s="56" t="s">
        <v>39</v>
      </c>
      <c r="C410" s="56" t="s">
        <v>40</v>
      </c>
      <c r="D410" s="73" t="s">
        <v>161</v>
      </c>
      <c r="E410" s="56" t="s">
        <v>314</v>
      </c>
      <c r="F410" s="56">
        <v>1</v>
      </c>
      <c r="G410" s="56">
        <v>0</v>
      </c>
      <c r="H410" s="57" t="s">
        <v>85</v>
      </c>
      <c r="I410" s="230">
        <v>1.73</v>
      </c>
      <c r="J410" s="230"/>
      <c r="K410" s="58"/>
      <c r="L410" s="59"/>
      <c r="M410" s="60"/>
      <c r="N410" s="60"/>
      <c r="O410" s="1363"/>
      <c r="P410" s="35"/>
      <c r="Q410" s="35"/>
    </row>
    <row r="411" spans="1:17" s="132" customFormat="1" ht="15" customHeight="1">
      <c r="A411" s="56"/>
      <c r="B411" s="56" t="s">
        <v>39</v>
      </c>
      <c r="C411" s="56" t="s">
        <v>40</v>
      </c>
      <c r="D411" s="73" t="s">
        <v>161</v>
      </c>
      <c r="E411" s="56" t="s">
        <v>314</v>
      </c>
      <c r="F411" s="56">
        <v>1</v>
      </c>
      <c r="G411" s="56">
        <v>1000</v>
      </c>
      <c r="H411" s="57"/>
      <c r="I411" s="230">
        <v>1.73</v>
      </c>
      <c r="J411" s="230"/>
      <c r="K411" s="58"/>
      <c r="L411" s="59"/>
      <c r="M411" s="60"/>
      <c r="N411" s="60"/>
      <c r="O411" s="1363"/>
      <c r="P411" s="35"/>
      <c r="Q411" s="35"/>
    </row>
    <row r="412" spans="1:17" s="132" customFormat="1" ht="15" customHeight="1">
      <c r="A412" s="56"/>
      <c r="B412" s="56" t="s">
        <v>39</v>
      </c>
      <c r="C412" s="56" t="s">
        <v>40</v>
      </c>
      <c r="D412" s="73" t="s">
        <v>161</v>
      </c>
      <c r="E412" s="56" t="s">
        <v>314</v>
      </c>
      <c r="F412" s="56">
        <v>1</v>
      </c>
      <c r="G412" s="56">
        <v>2000</v>
      </c>
      <c r="H412" s="57"/>
      <c r="I412" s="230">
        <v>0.87</v>
      </c>
      <c r="J412" s="230"/>
      <c r="K412" s="58"/>
      <c r="L412" s="59"/>
      <c r="M412" s="60"/>
      <c r="N412" s="60"/>
      <c r="O412" s="1363"/>
      <c r="P412" s="35"/>
      <c r="Q412" s="35"/>
    </row>
    <row r="413" spans="1:17" s="132" customFormat="1" ht="15" customHeight="1">
      <c r="A413" s="56"/>
      <c r="B413" s="56" t="s">
        <v>39</v>
      </c>
      <c r="C413" s="56" t="s">
        <v>40</v>
      </c>
      <c r="D413" s="73" t="s">
        <v>161</v>
      </c>
      <c r="E413" s="56" t="s">
        <v>314</v>
      </c>
      <c r="F413" s="56">
        <v>1</v>
      </c>
      <c r="G413" s="56">
        <v>10000</v>
      </c>
      <c r="H413" s="57"/>
      <c r="I413" s="230">
        <v>0.28999999999999998</v>
      </c>
      <c r="J413" s="230"/>
      <c r="K413" s="58"/>
      <c r="L413" s="59"/>
      <c r="M413" s="60"/>
      <c r="N413" s="60"/>
      <c r="O413" s="1363"/>
      <c r="P413" s="35"/>
      <c r="Q413" s="35"/>
    </row>
    <row r="414" spans="1:17" s="132" customFormat="1" ht="15" customHeight="1">
      <c r="A414" s="56"/>
      <c r="B414" s="56" t="s">
        <v>39</v>
      </c>
      <c r="C414" s="56" t="s">
        <v>40</v>
      </c>
      <c r="D414" s="73" t="s">
        <v>161</v>
      </c>
      <c r="E414" s="56" t="s">
        <v>314</v>
      </c>
      <c r="F414" s="56">
        <v>1</v>
      </c>
      <c r="G414" s="56">
        <v>20000</v>
      </c>
      <c r="H414" s="57"/>
      <c r="I414" s="230">
        <v>0.26</v>
      </c>
      <c r="J414" s="230"/>
      <c r="K414" s="58"/>
      <c r="L414" s="59"/>
      <c r="M414" s="60"/>
      <c r="N414" s="60"/>
      <c r="O414" s="1363"/>
      <c r="P414" s="35"/>
      <c r="Q414" s="35"/>
    </row>
    <row r="415" spans="1:17" s="132" customFormat="1" ht="15" customHeight="1">
      <c r="A415" s="56"/>
      <c r="B415" s="56" t="s">
        <v>39</v>
      </c>
      <c r="C415" s="56" t="s">
        <v>40</v>
      </c>
      <c r="D415" s="73" t="s">
        <v>161</v>
      </c>
      <c r="E415" s="56" t="s">
        <v>314</v>
      </c>
      <c r="F415" s="56">
        <v>1</v>
      </c>
      <c r="G415" s="56">
        <v>50000</v>
      </c>
      <c r="H415" s="57"/>
      <c r="I415" s="230">
        <v>0.24</v>
      </c>
      <c r="J415" s="230"/>
      <c r="K415" s="58"/>
      <c r="L415" s="59"/>
      <c r="M415" s="60"/>
      <c r="N415" s="60"/>
      <c r="O415" s="1363"/>
      <c r="P415" s="35"/>
      <c r="Q415" s="35"/>
    </row>
    <row r="416" spans="1:17" s="132" customFormat="1" ht="15" customHeight="1">
      <c r="A416" s="56"/>
      <c r="B416" s="56" t="s">
        <v>39</v>
      </c>
      <c r="C416" s="56" t="s">
        <v>40</v>
      </c>
      <c r="D416" s="73" t="s">
        <v>161</v>
      </c>
      <c r="E416" s="56" t="s">
        <v>314</v>
      </c>
      <c r="F416" s="56">
        <v>1</v>
      </c>
      <c r="G416" s="56">
        <v>100000</v>
      </c>
      <c r="H416" s="57"/>
      <c r="I416" s="230">
        <v>0.21</v>
      </c>
      <c r="J416" s="230"/>
      <c r="K416" s="58"/>
      <c r="L416" s="59"/>
      <c r="M416" s="60"/>
      <c r="N416" s="60"/>
      <c r="O416" s="1363"/>
      <c r="P416" s="35"/>
      <c r="Q416" s="35"/>
    </row>
    <row r="417" spans="1:17" s="132" customFormat="1" ht="15" customHeight="1">
      <c r="A417" s="56"/>
      <c r="B417" s="56" t="s">
        <v>39</v>
      </c>
      <c r="C417" s="56" t="s">
        <v>40</v>
      </c>
      <c r="D417" s="73" t="s">
        <v>161</v>
      </c>
      <c r="E417" s="56" t="s">
        <v>314</v>
      </c>
      <c r="F417" s="56">
        <v>1</v>
      </c>
      <c r="G417" s="56">
        <v>200000</v>
      </c>
      <c r="H417" s="57"/>
      <c r="I417" s="230">
        <v>0.2</v>
      </c>
      <c r="J417" s="230"/>
      <c r="K417" s="58"/>
      <c r="L417" s="59"/>
      <c r="M417" s="60"/>
      <c r="N417" s="60"/>
      <c r="O417" s="1363"/>
      <c r="P417" s="35"/>
      <c r="Q417" s="35"/>
    </row>
    <row r="418" spans="1:17" s="132" customFormat="1" ht="15" customHeight="1">
      <c r="A418" s="56">
        <v>50</v>
      </c>
      <c r="B418" s="56" t="s">
        <v>41</v>
      </c>
      <c r="C418" s="56" t="s">
        <v>42</v>
      </c>
      <c r="D418" s="73" t="s">
        <v>162</v>
      </c>
      <c r="E418" s="56" t="s">
        <v>314</v>
      </c>
      <c r="F418" s="56">
        <v>1</v>
      </c>
      <c r="G418" s="56">
        <v>0</v>
      </c>
      <c r="H418" s="57" t="s">
        <v>85</v>
      </c>
      <c r="I418" s="230">
        <v>1.73</v>
      </c>
      <c r="J418" s="230"/>
      <c r="K418" s="58"/>
      <c r="L418" s="59"/>
      <c r="M418" s="60"/>
      <c r="N418" s="60"/>
      <c r="O418" s="1363"/>
      <c r="P418" s="35"/>
      <c r="Q418" s="35"/>
    </row>
    <row r="419" spans="1:17" s="132" customFormat="1" ht="15" customHeight="1">
      <c r="A419" s="56"/>
      <c r="B419" s="56" t="s">
        <v>41</v>
      </c>
      <c r="C419" s="56" t="s">
        <v>42</v>
      </c>
      <c r="D419" s="73" t="s">
        <v>162</v>
      </c>
      <c r="E419" s="56" t="s">
        <v>314</v>
      </c>
      <c r="F419" s="56">
        <v>1</v>
      </c>
      <c r="G419" s="56">
        <v>1000</v>
      </c>
      <c r="H419" s="57"/>
      <c r="I419" s="230">
        <v>1.73</v>
      </c>
      <c r="J419" s="230"/>
      <c r="K419" s="58"/>
      <c r="L419" s="59"/>
      <c r="M419" s="60"/>
      <c r="N419" s="60"/>
      <c r="O419" s="1363"/>
      <c r="P419" s="35"/>
      <c r="Q419" s="35"/>
    </row>
    <row r="420" spans="1:17" s="132" customFormat="1" ht="15" customHeight="1">
      <c r="A420" s="56"/>
      <c r="B420" s="56" t="s">
        <v>41</v>
      </c>
      <c r="C420" s="56" t="s">
        <v>42</v>
      </c>
      <c r="D420" s="73" t="s">
        <v>162</v>
      </c>
      <c r="E420" s="56" t="s">
        <v>314</v>
      </c>
      <c r="F420" s="56">
        <v>1</v>
      </c>
      <c r="G420" s="56">
        <v>2000</v>
      </c>
      <c r="H420" s="57"/>
      <c r="I420" s="230">
        <v>0.87</v>
      </c>
      <c r="J420" s="230"/>
      <c r="K420" s="58"/>
      <c r="L420" s="59"/>
      <c r="M420" s="60"/>
      <c r="N420" s="60"/>
      <c r="O420" s="1363"/>
      <c r="P420" s="35"/>
      <c r="Q420" s="35"/>
    </row>
    <row r="421" spans="1:17" s="132" customFormat="1" ht="15" customHeight="1">
      <c r="A421" s="56"/>
      <c r="B421" s="56" t="s">
        <v>41</v>
      </c>
      <c r="C421" s="56" t="s">
        <v>42</v>
      </c>
      <c r="D421" s="73" t="s">
        <v>162</v>
      </c>
      <c r="E421" s="56" t="s">
        <v>314</v>
      </c>
      <c r="F421" s="56">
        <v>1</v>
      </c>
      <c r="G421" s="56">
        <v>10000</v>
      </c>
      <c r="H421" s="57"/>
      <c r="I421" s="230">
        <v>0.28999999999999998</v>
      </c>
      <c r="J421" s="230"/>
      <c r="K421" s="58"/>
      <c r="L421" s="59"/>
      <c r="M421" s="60"/>
      <c r="N421" s="60"/>
      <c r="O421" s="1363"/>
      <c r="P421" s="35"/>
      <c r="Q421" s="35"/>
    </row>
    <row r="422" spans="1:17" s="132" customFormat="1" ht="15" customHeight="1">
      <c r="A422" s="56"/>
      <c r="B422" s="56" t="s">
        <v>41</v>
      </c>
      <c r="C422" s="56" t="s">
        <v>42</v>
      </c>
      <c r="D422" s="73" t="s">
        <v>162</v>
      </c>
      <c r="E422" s="56" t="s">
        <v>314</v>
      </c>
      <c r="F422" s="56">
        <v>1</v>
      </c>
      <c r="G422" s="56">
        <v>20000</v>
      </c>
      <c r="H422" s="57"/>
      <c r="I422" s="230">
        <v>0.26</v>
      </c>
      <c r="J422" s="230"/>
      <c r="K422" s="58"/>
      <c r="L422" s="59"/>
      <c r="M422" s="60"/>
      <c r="N422" s="60"/>
      <c r="O422" s="1363"/>
      <c r="P422" s="35"/>
      <c r="Q422" s="35"/>
    </row>
    <row r="423" spans="1:17" s="132" customFormat="1" ht="15" customHeight="1">
      <c r="A423" s="56"/>
      <c r="B423" s="56" t="s">
        <v>41</v>
      </c>
      <c r="C423" s="56" t="s">
        <v>42</v>
      </c>
      <c r="D423" s="73" t="s">
        <v>162</v>
      </c>
      <c r="E423" s="56" t="s">
        <v>314</v>
      </c>
      <c r="F423" s="56">
        <v>1</v>
      </c>
      <c r="G423" s="56">
        <v>50000</v>
      </c>
      <c r="H423" s="57"/>
      <c r="I423" s="230">
        <v>0.24</v>
      </c>
      <c r="J423" s="230"/>
      <c r="K423" s="58"/>
      <c r="L423" s="59"/>
      <c r="M423" s="60"/>
      <c r="N423" s="60"/>
      <c r="O423" s="1363"/>
      <c r="P423" s="35"/>
      <c r="Q423" s="35"/>
    </row>
    <row r="424" spans="1:17" s="132" customFormat="1" ht="15" customHeight="1">
      <c r="A424" s="56"/>
      <c r="B424" s="56" t="s">
        <v>41</v>
      </c>
      <c r="C424" s="56" t="s">
        <v>42</v>
      </c>
      <c r="D424" s="73" t="s">
        <v>162</v>
      </c>
      <c r="E424" s="56" t="s">
        <v>314</v>
      </c>
      <c r="F424" s="56">
        <v>1</v>
      </c>
      <c r="G424" s="56">
        <v>100000</v>
      </c>
      <c r="H424" s="57"/>
      <c r="I424" s="230">
        <v>0.21</v>
      </c>
      <c r="J424" s="230"/>
      <c r="K424" s="58"/>
      <c r="L424" s="59"/>
      <c r="M424" s="60"/>
      <c r="N424" s="60"/>
      <c r="O424" s="1363"/>
      <c r="P424" s="35"/>
      <c r="Q424" s="35"/>
    </row>
    <row r="425" spans="1:17" s="132" customFormat="1" ht="15" customHeight="1">
      <c r="A425" s="56"/>
      <c r="B425" s="56" t="s">
        <v>41</v>
      </c>
      <c r="C425" s="56" t="s">
        <v>42</v>
      </c>
      <c r="D425" s="73" t="s">
        <v>162</v>
      </c>
      <c r="E425" s="56" t="s">
        <v>314</v>
      </c>
      <c r="F425" s="56">
        <v>1</v>
      </c>
      <c r="G425" s="56">
        <v>200000</v>
      </c>
      <c r="H425" s="57"/>
      <c r="I425" s="230">
        <v>0.2</v>
      </c>
      <c r="J425" s="230"/>
      <c r="K425" s="58"/>
      <c r="L425" s="59"/>
      <c r="M425" s="60"/>
      <c r="N425" s="60"/>
      <c r="O425" s="1363"/>
      <c r="P425" s="35"/>
      <c r="Q425" s="35"/>
    </row>
    <row r="426" spans="1:17" s="132" customFormat="1" ht="15" customHeight="1">
      <c r="A426" s="56">
        <v>51</v>
      </c>
      <c r="B426" s="56" t="s">
        <v>43</v>
      </c>
      <c r="C426" s="56" t="s">
        <v>44</v>
      </c>
      <c r="D426" s="73" t="s">
        <v>163</v>
      </c>
      <c r="E426" s="56" t="s">
        <v>314</v>
      </c>
      <c r="F426" s="56">
        <v>1</v>
      </c>
      <c r="G426" s="56">
        <v>0</v>
      </c>
      <c r="H426" s="57" t="s">
        <v>85</v>
      </c>
      <c r="I426" s="230">
        <v>1.73</v>
      </c>
      <c r="J426" s="230"/>
      <c r="K426" s="58"/>
      <c r="L426" s="59"/>
      <c r="M426" s="60"/>
      <c r="N426" s="60"/>
      <c r="O426" s="1363"/>
      <c r="P426" s="35"/>
      <c r="Q426" s="35"/>
    </row>
    <row r="427" spans="1:17" s="132" customFormat="1" ht="15" customHeight="1">
      <c r="A427" s="56"/>
      <c r="B427" s="56" t="s">
        <v>43</v>
      </c>
      <c r="C427" s="56" t="s">
        <v>44</v>
      </c>
      <c r="D427" s="73" t="s">
        <v>163</v>
      </c>
      <c r="E427" s="56" t="s">
        <v>314</v>
      </c>
      <c r="F427" s="56">
        <v>1</v>
      </c>
      <c r="G427" s="56">
        <v>1000</v>
      </c>
      <c r="H427" s="57"/>
      <c r="I427" s="230">
        <v>1.73</v>
      </c>
      <c r="J427" s="230"/>
      <c r="K427" s="58"/>
      <c r="L427" s="59"/>
      <c r="M427" s="60"/>
      <c r="N427" s="60"/>
      <c r="O427" s="1363"/>
      <c r="P427" s="35"/>
      <c r="Q427" s="35"/>
    </row>
    <row r="428" spans="1:17" s="132" customFormat="1" ht="15" customHeight="1">
      <c r="A428" s="56"/>
      <c r="B428" s="56" t="s">
        <v>43</v>
      </c>
      <c r="C428" s="56" t="s">
        <v>44</v>
      </c>
      <c r="D428" s="73" t="s">
        <v>163</v>
      </c>
      <c r="E428" s="56" t="s">
        <v>314</v>
      </c>
      <c r="F428" s="56">
        <v>1</v>
      </c>
      <c r="G428" s="56">
        <v>2000</v>
      </c>
      <c r="H428" s="57"/>
      <c r="I428" s="230">
        <v>0.87</v>
      </c>
      <c r="J428" s="230"/>
      <c r="K428" s="58"/>
      <c r="L428" s="59"/>
      <c r="M428" s="60"/>
      <c r="N428" s="60"/>
      <c r="O428" s="1363"/>
      <c r="P428" s="35"/>
      <c r="Q428" s="35"/>
    </row>
    <row r="429" spans="1:17" s="132" customFormat="1" ht="15" customHeight="1">
      <c r="A429" s="56"/>
      <c r="B429" s="56" t="s">
        <v>43</v>
      </c>
      <c r="C429" s="56" t="s">
        <v>44</v>
      </c>
      <c r="D429" s="73" t="s">
        <v>163</v>
      </c>
      <c r="E429" s="56" t="s">
        <v>314</v>
      </c>
      <c r="F429" s="56">
        <v>1</v>
      </c>
      <c r="G429" s="56">
        <v>10000</v>
      </c>
      <c r="H429" s="57"/>
      <c r="I429" s="230">
        <v>0.28999999999999998</v>
      </c>
      <c r="J429" s="230"/>
      <c r="K429" s="58"/>
      <c r="L429" s="59"/>
      <c r="M429" s="60"/>
      <c r="N429" s="60"/>
      <c r="O429" s="1363"/>
      <c r="P429" s="35"/>
      <c r="Q429" s="35"/>
    </row>
    <row r="430" spans="1:17" s="132" customFormat="1" ht="15" customHeight="1">
      <c r="A430" s="56"/>
      <c r="B430" s="56" t="s">
        <v>43</v>
      </c>
      <c r="C430" s="56" t="s">
        <v>44</v>
      </c>
      <c r="D430" s="73" t="s">
        <v>163</v>
      </c>
      <c r="E430" s="56" t="s">
        <v>314</v>
      </c>
      <c r="F430" s="56">
        <v>1</v>
      </c>
      <c r="G430" s="56">
        <v>20000</v>
      </c>
      <c r="H430" s="57"/>
      <c r="I430" s="230">
        <v>0.26</v>
      </c>
      <c r="J430" s="230"/>
      <c r="K430" s="58"/>
      <c r="L430" s="59"/>
      <c r="M430" s="60"/>
      <c r="N430" s="60"/>
      <c r="O430" s="1363"/>
      <c r="P430" s="35"/>
      <c r="Q430" s="35"/>
    </row>
    <row r="431" spans="1:17" s="132" customFormat="1" ht="15" customHeight="1">
      <c r="A431" s="56"/>
      <c r="B431" s="56" t="s">
        <v>43</v>
      </c>
      <c r="C431" s="56" t="s">
        <v>44</v>
      </c>
      <c r="D431" s="73" t="s">
        <v>163</v>
      </c>
      <c r="E431" s="56" t="s">
        <v>314</v>
      </c>
      <c r="F431" s="56">
        <v>1</v>
      </c>
      <c r="G431" s="56">
        <v>50000</v>
      </c>
      <c r="H431" s="57"/>
      <c r="I431" s="230">
        <v>0.24</v>
      </c>
      <c r="J431" s="230"/>
      <c r="K431" s="58"/>
      <c r="L431" s="59"/>
      <c r="M431" s="60"/>
      <c r="N431" s="60"/>
      <c r="O431" s="1363"/>
      <c r="P431" s="35"/>
      <c r="Q431" s="35"/>
    </row>
    <row r="432" spans="1:17" s="132" customFormat="1" ht="15" customHeight="1">
      <c r="A432" s="56"/>
      <c r="B432" s="56" t="s">
        <v>43</v>
      </c>
      <c r="C432" s="56" t="s">
        <v>44</v>
      </c>
      <c r="D432" s="73" t="s">
        <v>163</v>
      </c>
      <c r="E432" s="56" t="s">
        <v>314</v>
      </c>
      <c r="F432" s="56">
        <v>1</v>
      </c>
      <c r="G432" s="56">
        <v>100000</v>
      </c>
      <c r="H432" s="57"/>
      <c r="I432" s="230">
        <v>0.21</v>
      </c>
      <c r="J432" s="230"/>
      <c r="K432" s="58"/>
      <c r="L432" s="59"/>
      <c r="M432" s="60"/>
      <c r="N432" s="60"/>
      <c r="O432" s="1363"/>
      <c r="P432" s="35"/>
      <c r="Q432" s="35"/>
    </row>
    <row r="433" spans="1:17" s="132" customFormat="1" ht="15" customHeight="1">
      <c r="A433" s="56"/>
      <c r="B433" s="56" t="s">
        <v>43</v>
      </c>
      <c r="C433" s="56" t="s">
        <v>44</v>
      </c>
      <c r="D433" s="73" t="s">
        <v>163</v>
      </c>
      <c r="E433" s="56" t="s">
        <v>314</v>
      </c>
      <c r="F433" s="56">
        <v>1</v>
      </c>
      <c r="G433" s="56">
        <v>200000</v>
      </c>
      <c r="H433" s="57"/>
      <c r="I433" s="230">
        <v>0.2</v>
      </c>
      <c r="J433" s="230"/>
      <c r="K433" s="58"/>
      <c r="L433" s="59"/>
      <c r="M433" s="60"/>
      <c r="N433" s="60"/>
      <c r="O433" s="1363"/>
      <c r="P433" s="35"/>
      <c r="Q433" s="35"/>
    </row>
    <row r="434" spans="1:17" s="132" customFormat="1" ht="15" customHeight="1">
      <c r="A434" s="56">
        <v>52</v>
      </c>
      <c r="B434" s="348" t="s">
        <v>164</v>
      </c>
      <c r="C434" s="348" t="s">
        <v>46</v>
      </c>
      <c r="D434" s="335" t="s">
        <v>165</v>
      </c>
      <c r="E434" s="348" t="s">
        <v>314</v>
      </c>
      <c r="F434" s="348">
        <v>1</v>
      </c>
      <c r="G434" s="348">
        <v>0</v>
      </c>
      <c r="H434" s="337" t="s">
        <v>85</v>
      </c>
      <c r="I434" s="443">
        <v>0.34</v>
      </c>
      <c r="J434" s="443"/>
      <c r="K434" s="58"/>
      <c r="L434" s="59"/>
      <c r="M434" s="60"/>
      <c r="N434" s="60"/>
      <c r="O434" s="1363"/>
      <c r="P434" s="35"/>
      <c r="Q434" s="35"/>
    </row>
    <row r="435" spans="1:17" s="132" customFormat="1" ht="15" customHeight="1">
      <c r="A435" s="56"/>
      <c r="B435" s="348" t="s">
        <v>45</v>
      </c>
      <c r="C435" s="348" t="s">
        <v>46</v>
      </c>
      <c r="D435" s="335" t="s">
        <v>165</v>
      </c>
      <c r="E435" s="348" t="s">
        <v>314</v>
      </c>
      <c r="F435" s="348">
        <v>1</v>
      </c>
      <c r="G435" s="348">
        <v>5000</v>
      </c>
      <c r="H435" s="337"/>
      <c r="I435" s="443">
        <v>0.34</v>
      </c>
      <c r="J435" s="443"/>
      <c r="K435" s="58"/>
      <c r="L435" s="59"/>
      <c r="M435" s="60"/>
      <c r="N435" s="60"/>
      <c r="O435" s="1363"/>
      <c r="P435" s="35"/>
      <c r="Q435" s="35"/>
    </row>
    <row r="436" spans="1:17" s="132" customFormat="1" ht="15" customHeight="1">
      <c r="A436" s="56"/>
      <c r="B436" s="348" t="s">
        <v>45</v>
      </c>
      <c r="C436" s="348" t="s">
        <v>46</v>
      </c>
      <c r="D436" s="335" t="s">
        <v>165</v>
      </c>
      <c r="E436" s="348" t="s">
        <v>314</v>
      </c>
      <c r="F436" s="348">
        <v>1</v>
      </c>
      <c r="G436" s="348">
        <v>10000</v>
      </c>
      <c r="H436" s="337"/>
      <c r="I436" s="443">
        <v>0.28999999999999998</v>
      </c>
      <c r="J436" s="443"/>
      <c r="K436" s="58"/>
      <c r="L436" s="59"/>
      <c r="M436" s="60"/>
      <c r="N436" s="60"/>
      <c r="O436" s="1363"/>
      <c r="P436" s="35"/>
      <c r="Q436" s="35"/>
    </row>
    <row r="437" spans="1:17" s="132" customFormat="1" ht="15" customHeight="1">
      <c r="A437" s="56"/>
      <c r="B437" s="348" t="s">
        <v>45</v>
      </c>
      <c r="C437" s="348" t="s">
        <v>46</v>
      </c>
      <c r="D437" s="335" t="s">
        <v>165</v>
      </c>
      <c r="E437" s="348" t="s">
        <v>314</v>
      </c>
      <c r="F437" s="348">
        <v>1</v>
      </c>
      <c r="G437" s="348">
        <v>30000</v>
      </c>
      <c r="H437" s="337"/>
      <c r="I437" s="443">
        <v>0.27</v>
      </c>
      <c r="J437" s="443"/>
      <c r="K437" s="58"/>
      <c r="L437" s="59"/>
      <c r="M437" s="60"/>
      <c r="N437" s="60"/>
      <c r="O437" s="1363"/>
      <c r="P437" s="35"/>
      <c r="Q437" s="35"/>
    </row>
    <row r="438" spans="1:17" s="132" customFormat="1" ht="15" customHeight="1">
      <c r="A438" s="56"/>
      <c r="B438" s="348" t="s">
        <v>45</v>
      </c>
      <c r="C438" s="348" t="s">
        <v>46</v>
      </c>
      <c r="D438" s="335" t="s">
        <v>165</v>
      </c>
      <c r="E438" s="348" t="s">
        <v>314</v>
      </c>
      <c r="F438" s="348">
        <v>1</v>
      </c>
      <c r="G438" s="348">
        <v>50000</v>
      </c>
      <c r="H438" s="337"/>
      <c r="I438" s="443">
        <v>0.19</v>
      </c>
      <c r="J438" s="443"/>
      <c r="K438" s="58"/>
      <c r="L438" s="59"/>
      <c r="M438" s="60"/>
      <c r="N438" s="60"/>
      <c r="O438" s="1363"/>
      <c r="P438" s="35"/>
      <c r="Q438" s="35"/>
    </row>
    <row r="439" spans="1:17" s="132" customFormat="1" ht="15" customHeight="1">
      <c r="A439" s="56"/>
      <c r="B439" s="348" t="s">
        <v>45</v>
      </c>
      <c r="C439" s="348" t="s">
        <v>46</v>
      </c>
      <c r="D439" s="335" t="s">
        <v>165</v>
      </c>
      <c r="E439" s="348" t="s">
        <v>314</v>
      </c>
      <c r="F439" s="348">
        <v>1</v>
      </c>
      <c r="G439" s="348">
        <v>100000</v>
      </c>
      <c r="H439" s="337"/>
      <c r="I439" s="443">
        <v>0.15</v>
      </c>
      <c r="J439" s="443"/>
      <c r="K439" s="58"/>
      <c r="L439" s="59"/>
      <c r="M439" s="60"/>
      <c r="N439" s="60"/>
      <c r="O439" s="1363"/>
      <c r="P439" s="35"/>
      <c r="Q439" s="35"/>
    </row>
    <row r="440" spans="1:17" s="132" customFormat="1" ht="15" customHeight="1">
      <c r="A440" s="56"/>
      <c r="B440" s="348" t="s">
        <v>45</v>
      </c>
      <c r="C440" s="348" t="s">
        <v>46</v>
      </c>
      <c r="D440" s="335" t="s">
        <v>165</v>
      </c>
      <c r="E440" s="348" t="s">
        <v>314</v>
      </c>
      <c r="F440" s="348">
        <v>1</v>
      </c>
      <c r="G440" s="348">
        <v>200000</v>
      </c>
      <c r="H440" s="337"/>
      <c r="I440" s="443">
        <v>0.13</v>
      </c>
      <c r="J440" s="443"/>
      <c r="K440" s="58"/>
      <c r="L440" s="59"/>
      <c r="M440" s="60"/>
      <c r="N440" s="60"/>
      <c r="O440" s="1363"/>
      <c r="P440" s="35"/>
      <c r="Q440" s="35"/>
    </row>
    <row r="441" spans="1:17" s="132" customFormat="1" ht="15" customHeight="1">
      <c r="A441" s="56">
        <v>53</v>
      </c>
      <c r="B441" s="348" t="s">
        <v>166</v>
      </c>
      <c r="C441" s="348" t="s">
        <v>48</v>
      </c>
      <c r="D441" s="335" t="s">
        <v>167</v>
      </c>
      <c r="E441" s="348" t="s">
        <v>314</v>
      </c>
      <c r="F441" s="348">
        <v>1</v>
      </c>
      <c r="G441" s="348">
        <v>0</v>
      </c>
      <c r="H441" s="337" t="s">
        <v>85</v>
      </c>
      <c r="I441" s="443">
        <v>0.34</v>
      </c>
      <c r="J441" s="443"/>
      <c r="K441" s="58"/>
      <c r="L441" s="59"/>
      <c r="M441" s="60"/>
      <c r="N441" s="60"/>
      <c r="O441" s="1363"/>
      <c r="P441" s="35"/>
      <c r="Q441" s="35"/>
    </row>
    <row r="442" spans="1:17" s="132" customFormat="1" ht="15" customHeight="1">
      <c r="A442" s="56"/>
      <c r="B442" s="348" t="s">
        <v>47</v>
      </c>
      <c r="C442" s="348" t="s">
        <v>48</v>
      </c>
      <c r="D442" s="335" t="s">
        <v>167</v>
      </c>
      <c r="E442" s="348" t="s">
        <v>314</v>
      </c>
      <c r="F442" s="348">
        <v>1</v>
      </c>
      <c r="G442" s="348">
        <v>5000</v>
      </c>
      <c r="H442" s="337"/>
      <c r="I442" s="443">
        <v>0.34</v>
      </c>
      <c r="J442" s="443"/>
      <c r="K442" s="58"/>
      <c r="L442" s="59"/>
      <c r="M442" s="60"/>
      <c r="N442" s="60"/>
      <c r="O442" s="1363"/>
      <c r="P442" s="35"/>
      <c r="Q442" s="35"/>
    </row>
    <row r="443" spans="1:17" s="132" customFormat="1" ht="15" customHeight="1">
      <c r="A443" s="56"/>
      <c r="B443" s="348" t="s">
        <v>47</v>
      </c>
      <c r="C443" s="348" t="s">
        <v>48</v>
      </c>
      <c r="D443" s="335" t="s">
        <v>167</v>
      </c>
      <c r="E443" s="348" t="s">
        <v>314</v>
      </c>
      <c r="F443" s="348">
        <v>1</v>
      </c>
      <c r="G443" s="348">
        <v>10000</v>
      </c>
      <c r="H443" s="337"/>
      <c r="I443" s="443">
        <v>0.28999999999999998</v>
      </c>
      <c r="J443" s="443"/>
      <c r="K443" s="58"/>
      <c r="L443" s="59"/>
      <c r="M443" s="60"/>
      <c r="N443" s="60"/>
      <c r="O443" s="1363"/>
      <c r="P443" s="35"/>
      <c r="Q443" s="35"/>
    </row>
    <row r="444" spans="1:17" s="132" customFormat="1" ht="15" customHeight="1">
      <c r="A444" s="56"/>
      <c r="B444" s="348" t="s">
        <v>47</v>
      </c>
      <c r="C444" s="348" t="s">
        <v>48</v>
      </c>
      <c r="D444" s="335" t="s">
        <v>167</v>
      </c>
      <c r="E444" s="348" t="s">
        <v>314</v>
      </c>
      <c r="F444" s="348">
        <v>1</v>
      </c>
      <c r="G444" s="348">
        <v>30000</v>
      </c>
      <c r="H444" s="337"/>
      <c r="I444" s="443">
        <v>0.27</v>
      </c>
      <c r="J444" s="443"/>
      <c r="K444" s="58"/>
      <c r="L444" s="59"/>
      <c r="M444" s="60"/>
      <c r="N444" s="60"/>
      <c r="O444" s="1363"/>
      <c r="P444" s="35"/>
      <c r="Q444" s="35"/>
    </row>
    <row r="445" spans="1:17" s="132" customFormat="1" ht="15" customHeight="1">
      <c r="A445" s="56"/>
      <c r="B445" s="348" t="s">
        <v>47</v>
      </c>
      <c r="C445" s="348" t="s">
        <v>48</v>
      </c>
      <c r="D445" s="335" t="s">
        <v>167</v>
      </c>
      <c r="E445" s="348" t="s">
        <v>314</v>
      </c>
      <c r="F445" s="348">
        <v>1</v>
      </c>
      <c r="G445" s="348">
        <v>50000</v>
      </c>
      <c r="H445" s="337"/>
      <c r="I445" s="443">
        <v>0.19</v>
      </c>
      <c r="J445" s="443"/>
      <c r="K445" s="58"/>
      <c r="L445" s="59"/>
      <c r="M445" s="60"/>
      <c r="N445" s="60"/>
      <c r="O445" s="1363"/>
      <c r="P445" s="35"/>
      <c r="Q445" s="35"/>
    </row>
    <row r="446" spans="1:17" s="132" customFormat="1" ht="15" customHeight="1">
      <c r="A446" s="56"/>
      <c r="B446" s="348" t="s">
        <v>47</v>
      </c>
      <c r="C446" s="348" t="s">
        <v>48</v>
      </c>
      <c r="D446" s="335" t="s">
        <v>167</v>
      </c>
      <c r="E446" s="348" t="s">
        <v>314</v>
      </c>
      <c r="F446" s="348">
        <v>1</v>
      </c>
      <c r="G446" s="348">
        <v>100000</v>
      </c>
      <c r="H446" s="337"/>
      <c r="I446" s="443">
        <v>0.15</v>
      </c>
      <c r="J446" s="443"/>
      <c r="K446" s="58"/>
      <c r="L446" s="59"/>
      <c r="M446" s="60"/>
      <c r="N446" s="60"/>
      <c r="O446" s="1363"/>
      <c r="P446" s="35"/>
      <c r="Q446" s="35"/>
    </row>
    <row r="447" spans="1:17" s="132" customFormat="1" ht="15" customHeight="1">
      <c r="A447" s="56"/>
      <c r="B447" s="348" t="s">
        <v>47</v>
      </c>
      <c r="C447" s="348" t="s">
        <v>48</v>
      </c>
      <c r="D447" s="335" t="s">
        <v>167</v>
      </c>
      <c r="E447" s="348" t="s">
        <v>314</v>
      </c>
      <c r="F447" s="348">
        <v>1</v>
      </c>
      <c r="G447" s="348">
        <v>200000</v>
      </c>
      <c r="H447" s="337"/>
      <c r="I447" s="443">
        <v>0.13</v>
      </c>
      <c r="J447" s="443"/>
      <c r="K447" s="58"/>
      <c r="L447" s="59"/>
      <c r="M447" s="60"/>
      <c r="N447" s="60"/>
      <c r="O447" s="1363"/>
      <c r="P447" s="35"/>
      <c r="Q447" s="35"/>
    </row>
    <row r="448" spans="1:17" s="132" customFormat="1" ht="15" customHeight="1">
      <c r="A448" s="56">
        <v>54</v>
      </c>
      <c r="B448" s="56" t="s">
        <v>168</v>
      </c>
      <c r="C448" s="56" t="s">
        <v>50</v>
      </c>
      <c r="D448" s="73" t="s">
        <v>169</v>
      </c>
      <c r="E448" s="56" t="s">
        <v>314</v>
      </c>
      <c r="F448" s="56">
        <v>1</v>
      </c>
      <c r="G448" s="56">
        <v>0</v>
      </c>
      <c r="H448" s="57" t="s">
        <v>1401</v>
      </c>
      <c r="I448" s="230">
        <v>0.83</v>
      </c>
      <c r="J448" s="230"/>
      <c r="K448" s="58"/>
      <c r="L448" s="59"/>
      <c r="M448" s="60"/>
      <c r="N448" s="60"/>
      <c r="O448" s="1363"/>
      <c r="P448" s="35"/>
      <c r="Q448" s="35"/>
    </row>
    <row r="449" spans="1:17" s="132" customFormat="1" ht="15" customHeight="1">
      <c r="A449" s="56"/>
      <c r="B449" s="56" t="s">
        <v>49</v>
      </c>
      <c r="C449" s="56" t="s">
        <v>50</v>
      </c>
      <c r="D449" s="73" t="s">
        <v>169</v>
      </c>
      <c r="E449" s="56" t="s">
        <v>314</v>
      </c>
      <c r="F449" s="56">
        <v>1</v>
      </c>
      <c r="G449" s="56">
        <v>10000</v>
      </c>
      <c r="H449" s="57"/>
      <c r="I449" s="230">
        <v>0.83</v>
      </c>
      <c r="J449" s="230"/>
      <c r="K449" s="58"/>
      <c r="L449" s="59"/>
      <c r="M449" s="60"/>
      <c r="N449" s="60"/>
      <c r="O449" s="1363"/>
      <c r="P449" s="35"/>
      <c r="Q449" s="35"/>
    </row>
    <row r="450" spans="1:17" s="132" customFormat="1" ht="15" customHeight="1">
      <c r="A450" s="56"/>
      <c r="B450" s="56" t="s">
        <v>49</v>
      </c>
      <c r="C450" s="56" t="s">
        <v>50</v>
      </c>
      <c r="D450" s="73" t="s">
        <v>169</v>
      </c>
      <c r="E450" s="56" t="s">
        <v>314</v>
      </c>
      <c r="F450" s="56">
        <v>1</v>
      </c>
      <c r="G450" s="56">
        <v>20000</v>
      </c>
      <c r="H450" s="57"/>
      <c r="I450" s="230">
        <v>0.76</v>
      </c>
      <c r="J450" s="230"/>
      <c r="K450" s="58"/>
      <c r="L450" s="59"/>
      <c r="M450" s="60"/>
      <c r="N450" s="60"/>
      <c r="O450" s="1363"/>
      <c r="P450" s="35"/>
      <c r="Q450" s="35"/>
    </row>
    <row r="451" spans="1:17" s="132" customFormat="1" ht="15" customHeight="1">
      <c r="A451" s="56"/>
      <c r="B451" s="56" t="s">
        <v>49</v>
      </c>
      <c r="C451" s="56" t="s">
        <v>50</v>
      </c>
      <c r="D451" s="73" t="s">
        <v>169</v>
      </c>
      <c r="E451" s="56" t="s">
        <v>314</v>
      </c>
      <c r="F451" s="56">
        <v>1</v>
      </c>
      <c r="G451" s="56">
        <v>30000</v>
      </c>
      <c r="H451" s="57"/>
      <c r="I451" s="230">
        <v>0.76</v>
      </c>
      <c r="J451" s="230"/>
      <c r="K451" s="58"/>
      <c r="L451" s="59"/>
      <c r="M451" s="60"/>
      <c r="N451" s="60"/>
      <c r="O451" s="1363"/>
      <c r="P451" s="35"/>
      <c r="Q451" s="35"/>
    </row>
    <row r="452" spans="1:17" s="132" customFormat="1" ht="15" customHeight="1">
      <c r="A452" s="56"/>
      <c r="B452" s="56" t="s">
        <v>49</v>
      </c>
      <c r="C452" s="56" t="s">
        <v>50</v>
      </c>
      <c r="D452" s="73" t="s">
        <v>169</v>
      </c>
      <c r="E452" s="56" t="s">
        <v>314</v>
      </c>
      <c r="F452" s="56">
        <v>1</v>
      </c>
      <c r="G452" s="56">
        <v>50000</v>
      </c>
      <c r="H452" s="57"/>
      <c r="I452" s="230">
        <v>0.73</v>
      </c>
      <c r="J452" s="230"/>
      <c r="K452" s="58"/>
      <c r="L452" s="59"/>
      <c r="M452" s="60"/>
      <c r="N452" s="60"/>
      <c r="O452" s="1363"/>
      <c r="P452" s="35"/>
      <c r="Q452" s="35"/>
    </row>
    <row r="453" spans="1:17" s="132" customFormat="1" ht="15" customHeight="1">
      <c r="A453" s="56"/>
      <c r="B453" s="56" t="s">
        <v>49</v>
      </c>
      <c r="C453" s="56" t="s">
        <v>50</v>
      </c>
      <c r="D453" s="73" t="s">
        <v>169</v>
      </c>
      <c r="E453" s="56" t="s">
        <v>314</v>
      </c>
      <c r="F453" s="56">
        <v>1</v>
      </c>
      <c r="G453" s="56">
        <v>60890</v>
      </c>
      <c r="H453" s="57"/>
      <c r="I453" s="230">
        <v>0.67</v>
      </c>
      <c r="J453" s="230"/>
      <c r="K453" s="58"/>
      <c r="L453" s="59"/>
      <c r="M453" s="60"/>
      <c r="N453" s="60"/>
      <c r="O453" s="1363"/>
      <c r="P453" s="35"/>
      <c r="Q453" s="35"/>
    </row>
    <row r="454" spans="1:17" s="132" customFormat="1" ht="15" customHeight="1">
      <c r="A454" s="56"/>
      <c r="B454" s="56" t="s">
        <v>49</v>
      </c>
      <c r="C454" s="56" t="s">
        <v>50</v>
      </c>
      <c r="D454" s="73" t="s">
        <v>169</v>
      </c>
      <c r="E454" s="56" t="s">
        <v>314</v>
      </c>
      <c r="F454" s="56">
        <v>1</v>
      </c>
      <c r="G454" s="56">
        <v>100000</v>
      </c>
      <c r="H454" s="57"/>
      <c r="I454" s="230">
        <v>0.67</v>
      </c>
      <c r="J454" s="230"/>
      <c r="K454" s="58"/>
      <c r="L454" s="59"/>
      <c r="M454" s="60"/>
      <c r="N454" s="60"/>
      <c r="O454" s="1363"/>
      <c r="P454" s="35"/>
      <c r="Q454" s="35"/>
    </row>
    <row r="455" spans="1:17" s="132" customFormat="1" ht="15" customHeight="1">
      <c r="A455" s="56"/>
      <c r="B455" s="56" t="s">
        <v>49</v>
      </c>
      <c r="C455" s="56" t="s">
        <v>50</v>
      </c>
      <c r="D455" s="73" t="s">
        <v>169</v>
      </c>
      <c r="E455" s="56" t="s">
        <v>314</v>
      </c>
      <c r="F455" s="56">
        <v>1</v>
      </c>
      <c r="G455" s="56">
        <v>200000</v>
      </c>
      <c r="H455" s="57"/>
      <c r="I455" s="230">
        <v>0.67</v>
      </c>
      <c r="J455" s="230"/>
      <c r="K455" s="58"/>
      <c r="L455" s="59"/>
      <c r="M455" s="60"/>
      <c r="N455" s="60"/>
      <c r="O455" s="1363"/>
      <c r="P455" s="35"/>
      <c r="Q455" s="35"/>
    </row>
    <row r="456" spans="1:17" s="132" customFormat="1" ht="15" customHeight="1">
      <c r="A456" s="56"/>
      <c r="B456" s="56" t="s">
        <v>49</v>
      </c>
      <c r="C456" s="56" t="s">
        <v>50</v>
      </c>
      <c r="D456" s="73" t="s">
        <v>169</v>
      </c>
      <c r="E456" s="56" t="s">
        <v>314</v>
      </c>
      <c r="F456" s="56">
        <v>1</v>
      </c>
      <c r="G456" s="56">
        <v>300000</v>
      </c>
      <c r="H456" s="57"/>
      <c r="I456" s="230">
        <v>0.67</v>
      </c>
      <c r="J456" s="230"/>
      <c r="K456" s="58"/>
      <c r="L456" s="59"/>
      <c r="M456" s="60"/>
      <c r="N456" s="60"/>
      <c r="O456" s="1363"/>
      <c r="P456" s="35"/>
      <c r="Q456" s="35"/>
    </row>
    <row r="457" spans="1:17" s="132" customFormat="1" ht="15" customHeight="1">
      <c r="A457" s="56"/>
      <c r="B457" s="56" t="s">
        <v>49</v>
      </c>
      <c r="C457" s="56" t="s">
        <v>50</v>
      </c>
      <c r="D457" s="73" t="s">
        <v>169</v>
      </c>
      <c r="E457" s="56" t="s">
        <v>314</v>
      </c>
      <c r="F457" s="56">
        <v>1</v>
      </c>
      <c r="G457" s="56">
        <v>500000</v>
      </c>
      <c r="H457" s="57"/>
      <c r="I457" s="230">
        <v>0.67</v>
      </c>
      <c r="J457" s="230"/>
      <c r="K457" s="58"/>
      <c r="L457" s="59"/>
      <c r="M457" s="60"/>
      <c r="N457" s="60"/>
      <c r="O457" s="1363"/>
      <c r="P457" s="35"/>
      <c r="Q457" s="35"/>
    </row>
    <row r="458" spans="1:17" s="132" customFormat="1" ht="15" customHeight="1">
      <c r="A458" s="56">
        <v>55</v>
      </c>
      <c r="B458" s="56" t="s">
        <v>51</v>
      </c>
      <c r="C458" s="56" t="s">
        <v>170</v>
      </c>
      <c r="D458" s="73" t="s">
        <v>171</v>
      </c>
      <c r="E458" s="56" t="s">
        <v>314</v>
      </c>
      <c r="F458" s="56">
        <v>1</v>
      </c>
      <c r="G458" s="56">
        <v>0</v>
      </c>
      <c r="H458" s="57" t="s">
        <v>1401</v>
      </c>
      <c r="I458" s="230">
        <v>1.23</v>
      </c>
      <c r="J458" s="230"/>
      <c r="K458" s="58"/>
      <c r="L458" s="59"/>
      <c r="M458" s="60"/>
      <c r="N458" s="60"/>
      <c r="O458" s="1363"/>
      <c r="P458" s="35"/>
      <c r="Q458" s="35"/>
    </row>
    <row r="459" spans="1:17" s="132" customFormat="1" ht="15" customHeight="1">
      <c r="A459" s="56"/>
      <c r="B459" s="56" t="s">
        <v>51</v>
      </c>
      <c r="C459" s="56" t="s">
        <v>52</v>
      </c>
      <c r="D459" s="73" t="s">
        <v>171</v>
      </c>
      <c r="E459" s="56" t="s">
        <v>314</v>
      </c>
      <c r="F459" s="56">
        <v>1</v>
      </c>
      <c r="G459" s="56">
        <v>8550</v>
      </c>
      <c r="H459" s="57"/>
      <c r="I459" s="230">
        <v>1.23</v>
      </c>
      <c r="J459" s="230"/>
      <c r="K459" s="58"/>
      <c r="L459" s="59"/>
      <c r="M459" s="60"/>
      <c r="N459" s="60"/>
      <c r="O459" s="1363"/>
      <c r="P459" s="35"/>
      <c r="Q459" s="35"/>
    </row>
    <row r="460" spans="1:17" s="132" customFormat="1" ht="15" customHeight="1">
      <c r="A460" s="56"/>
      <c r="B460" s="56" t="s">
        <v>51</v>
      </c>
      <c r="C460" s="56" t="s">
        <v>52</v>
      </c>
      <c r="D460" s="73" t="s">
        <v>171</v>
      </c>
      <c r="E460" s="56" t="s">
        <v>314</v>
      </c>
      <c r="F460" s="56">
        <v>1</v>
      </c>
      <c r="G460" s="56">
        <v>10000</v>
      </c>
      <c r="H460" s="57"/>
      <c r="I460" s="230">
        <v>1.23</v>
      </c>
      <c r="J460" s="230"/>
      <c r="K460" s="58"/>
      <c r="L460" s="59"/>
      <c r="M460" s="60"/>
      <c r="N460" s="60"/>
      <c r="O460" s="1363"/>
      <c r="P460" s="35"/>
      <c r="Q460" s="35"/>
    </row>
    <row r="461" spans="1:17" s="132" customFormat="1" ht="15" customHeight="1">
      <c r="A461" s="56"/>
      <c r="B461" s="56" t="s">
        <v>51</v>
      </c>
      <c r="C461" s="56" t="s">
        <v>52</v>
      </c>
      <c r="D461" s="73" t="s">
        <v>171</v>
      </c>
      <c r="E461" s="56" t="s">
        <v>314</v>
      </c>
      <c r="F461" s="56">
        <v>1</v>
      </c>
      <c r="G461" s="56">
        <v>20000</v>
      </c>
      <c r="H461" s="57"/>
      <c r="I461" s="230">
        <v>0.96</v>
      </c>
      <c r="J461" s="230"/>
      <c r="K461" s="58"/>
      <c r="L461" s="59"/>
      <c r="M461" s="60"/>
      <c r="N461" s="60"/>
      <c r="O461" s="1363"/>
      <c r="P461" s="35"/>
      <c r="Q461" s="35"/>
    </row>
    <row r="462" spans="1:17" s="132" customFormat="1" ht="15" customHeight="1">
      <c r="A462" s="56"/>
      <c r="B462" s="56" t="s">
        <v>51</v>
      </c>
      <c r="C462" s="56" t="s">
        <v>52</v>
      </c>
      <c r="D462" s="73" t="s">
        <v>171</v>
      </c>
      <c r="E462" s="56" t="s">
        <v>314</v>
      </c>
      <c r="F462" s="56">
        <v>1</v>
      </c>
      <c r="G462" s="56">
        <v>30000</v>
      </c>
      <c r="H462" s="57"/>
      <c r="I462" s="230">
        <v>0.87</v>
      </c>
      <c r="J462" s="230"/>
      <c r="K462" s="58"/>
      <c r="L462" s="59"/>
      <c r="M462" s="60"/>
      <c r="N462" s="60"/>
      <c r="O462" s="1363"/>
      <c r="P462" s="35"/>
      <c r="Q462" s="35"/>
    </row>
    <row r="463" spans="1:17" s="132" customFormat="1" ht="15" customHeight="1">
      <c r="A463" s="56"/>
      <c r="B463" s="56" t="s">
        <v>51</v>
      </c>
      <c r="C463" s="56" t="s">
        <v>52</v>
      </c>
      <c r="D463" s="73" t="s">
        <v>171</v>
      </c>
      <c r="E463" s="56" t="s">
        <v>314</v>
      </c>
      <c r="F463" s="56">
        <v>1</v>
      </c>
      <c r="G463" s="56">
        <v>50000</v>
      </c>
      <c r="H463" s="57"/>
      <c r="I463" s="230">
        <v>0.82</v>
      </c>
      <c r="J463" s="230"/>
      <c r="K463" s="58"/>
      <c r="L463" s="59"/>
      <c r="M463" s="60"/>
      <c r="N463" s="60"/>
      <c r="O463" s="1363"/>
      <c r="P463" s="35"/>
      <c r="Q463" s="35"/>
    </row>
    <row r="464" spans="1:17" s="132" customFormat="1" ht="15" customHeight="1">
      <c r="A464" s="56"/>
      <c r="B464" s="56" t="s">
        <v>51</v>
      </c>
      <c r="C464" s="56" t="s">
        <v>52</v>
      </c>
      <c r="D464" s="73" t="s">
        <v>171</v>
      </c>
      <c r="E464" s="56" t="s">
        <v>314</v>
      </c>
      <c r="F464" s="56">
        <v>1</v>
      </c>
      <c r="G464" s="56">
        <v>100000</v>
      </c>
      <c r="H464" s="57"/>
      <c r="I464" s="230">
        <v>0.79</v>
      </c>
      <c r="J464" s="230"/>
      <c r="K464" s="58"/>
      <c r="L464" s="59"/>
      <c r="M464" s="60"/>
      <c r="N464" s="60"/>
      <c r="O464" s="1363"/>
      <c r="P464" s="35"/>
      <c r="Q464" s="35"/>
    </row>
    <row r="465" spans="1:17" s="132" customFormat="1" ht="15" customHeight="1">
      <c r="A465" s="56">
        <v>56</v>
      </c>
      <c r="B465" s="348" t="s">
        <v>172</v>
      </c>
      <c r="C465" s="348" t="s">
        <v>54</v>
      </c>
      <c r="D465" s="335" t="s">
        <v>173</v>
      </c>
      <c r="E465" s="348" t="s">
        <v>314</v>
      </c>
      <c r="F465" s="348">
        <v>1</v>
      </c>
      <c r="G465" s="348">
        <v>0</v>
      </c>
      <c r="H465" s="337" t="s">
        <v>85</v>
      </c>
      <c r="I465" s="443">
        <v>0.6</v>
      </c>
      <c r="J465" s="443"/>
      <c r="K465" s="58"/>
      <c r="L465" s="59"/>
      <c r="M465" s="60"/>
      <c r="N465" s="60"/>
      <c r="O465" s="1363"/>
      <c r="P465" s="35"/>
      <c r="Q465" s="35"/>
    </row>
    <row r="466" spans="1:17" s="132" customFormat="1" ht="15" customHeight="1">
      <c r="A466" s="56"/>
      <c r="B466" s="348" t="s">
        <v>53</v>
      </c>
      <c r="C466" s="348" t="s">
        <v>54</v>
      </c>
      <c r="D466" s="335" t="s">
        <v>173</v>
      </c>
      <c r="E466" s="348" t="s">
        <v>314</v>
      </c>
      <c r="F466" s="348">
        <v>1</v>
      </c>
      <c r="G466" s="348">
        <v>10000</v>
      </c>
      <c r="H466" s="337"/>
      <c r="I466" s="443">
        <v>0.6</v>
      </c>
      <c r="J466" s="443"/>
      <c r="K466" s="58"/>
      <c r="L466" s="59"/>
      <c r="M466" s="60"/>
      <c r="N466" s="60"/>
      <c r="O466" s="1363"/>
      <c r="P466" s="35"/>
      <c r="Q466" s="35"/>
    </row>
    <row r="467" spans="1:17" s="132" customFormat="1" ht="15" customHeight="1">
      <c r="A467" s="56"/>
      <c r="B467" s="348" t="s">
        <v>53</v>
      </c>
      <c r="C467" s="348" t="s">
        <v>54</v>
      </c>
      <c r="D467" s="335" t="s">
        <v>173</v>
      </c>
      <c r="E467" s="348" t="s">
        <v>314</v>
      </c>
      <c r="F467" s="348">
        <v>1</v>
      </c>
      <c r="G467" s="348">
        <v>20000</v>
      </c>
      <c r="H467" s="337"/>
      <c r="I467" s="443">
        <v>0.43</v>
      </c>
      <c r="J467" s="443"/>
      <c r="K467" s="58"/>
      <c r="L467" s="59"/>
      <c r="M467" s="60"/>
      <c r="N467" s="60"/>
      <c r="O467" s="1363"/>
      <c r="P467" s="35"/>
      <c r="Q467" s="35"/>
    </row>
    <row r="468" spans="1:17" s="132" customFormat="1" ht="15" customHeight="1">
      <c r="A468" s="56"/>
      <c r="B468" s="348" t="s">
        <v>53</v>
      </c>
      <c r="C468" s="348" t="s">
        <v>54</v>
      </c>
      <c r="D468" s="335" t="s">
        <v>173</v>
      </c>
      <c r="E468" s="348" t="s">
        <v>314</v>
      </c>
      <c r="F468" s="348">
        <v>1</v>
      </c>
      <c r="G468" s="348">
        <v>50000</v>
      </c>
      <c r="H468" s="337"/>
      <c r="I468" s="443">
        <v>0.41</v>
      </c>
      <c r="J468" s="443"/>
      <c r="K468" s="58"/>
      <c r="L468" s="59"/>
      <c r="M468" s="60"/>
      <c r="N468" s="60"/>
      <c r="O468" s="1363"/>
      <c r="P468" s="35"/>
      <c r="Q468" s="35"/>
    </row>
    <row r="469" spans="1:17" s="132" customFormat="1" ht="15" customHeight="1">
      <c r="A469" s="56"/>
      <c r="B469" s="348" t="s">
        <v>53</v>
      </c>
      <c r="C469" s="348" t="s">
        <v>54</v>
      </c>
      <c r="D469" s="335" t="s">
        <v>173</v>
      </c>
      <c r="E469" s="348" t="s">
        <v>314</v>
      </c>
      <c r="F469" s="348">
        <v>1</v>
      </c>
      <c r="G469" s="348">
        <v>100000</v>
      </c>
      <c r="H469" s="337"/>
      <c r="I469" s="443">
        <v>0.39</v>
      </c>
      <c r="J469" s="443"/>
      <c r="K469" s="58"/>
      <c r="L469" s="59"/>
      <c r="M469" s="60"/>
      <c r="N469" s="60"/>
      <c r="O469" s="1363"/>
      <c r="P469" s="35"/>
      <c r="Q469" s="35"/>
    </row>
    <row r="470" spans="1:17" s="132" customFormat="1" ht="15" customHeight="1">
      <c r="A470" s="56"/>
      <c r="B470" s="348" t="s">
        <v>53</v>
      </c>
      <c r="C470" s="348" t="s">
        <v>54</v>
      </c>
      <c r="D470" s="335" t="s">
        <v>173</v>
      </c>
      <c r="E470" s="348" t="s">
        <v>314</v>
      </c>
      <c r="F470" s="348">
        <v>1</v>
      </c>
      <c r="G470" s="348">
        <v>300000</v>
      </c>
      <c r="H470" s="337"/>
      <c r="I470" s="443">
        <v>0.38</v>
      </c>
      <c r="J470" s="443"/>
      <c r="K470" s="58"/>
      <c r="L470" s="59"/>
      <c r="M470" s="60"/>
      <c r="N470" s="60"/>
      <c r="O470" s="1363"/>
      <c r="P470" s="35"/>
      <c r="Q470" s="35"/>
    </row>
    <row r="471" spans="1:17" s="132" customFormat="1" ht="15" customHeight="1">
      <c r="A471" s="56"/>
      <c r="B471" s="348" t="s">
        <v>53</v>
      </c>
      <c r="C471" s="348" t="s">
        <v>54</v>
      </c>
      <c r="D471" s="335" t="s">
        <v>173</v>
      </c>
      <c r="E471" s="348" t="s">
        <v>314</v>
      </c>
      <c r="F471" s="348">
        <v>1</v>
      </c>
      <c r="G471" s="348">
        <v>500000</v>
      </c>
      <c r="H471" s="337"/>
      <c r="I471" s="443">
        <v>0.36</v>
      </c>
      <c r="J471" s="443"/>
      <c r="K471" s="58"/>
      <c r="L471" s="59"/>
      <c r="M471" s="60"/>
      <c r="N471" s="60"/>
      <c r="O471" s="1363"/>
      <c r="P471" s="35"/>
      <c r="Q471" s="35"/>
    </row>
    <row r="472" spans="1:17" s="132" customFormat="1" ht="15" customHeight="1">
      <c r="A472" s="56">
        <v>57</v>
      </c>
      <c r="B472" s="348" t="s">
        <v>55</v>
      </c>
      <c r="C472" s="348" t="s">
        <v>56</v>
      </c>
      <c r="D472" s="335" t="s">
        <v>174</v>
      </c>
      <c r="E472" s="348" t="s">
        <v>314</v>
      </c>
      <c r="F472" s="348">
        <v>1</v>
      </c>
      <c r="G472" s="348">
        <v>0</v>
      </c>
      <c r="H472" s="337" t="s">
        <v>85</v>
      </c>
      <c r="I472" s="443">
        <v>0.6</v>
      </c>
      <c r="J472" s="443"/>
      <c r="K472" s="58"/>
      <c r="L472" s="59"/>
      <c r="M472" s="60"/>
      <c r="N472" s="60"/>
      <c r="O472" s="1363"/>
      <c r="P472" s="35"/>
      <c r="Q472" s="35"/>
    </row>
    <row r="473" spans="1:17" s="132" customFormat="1" ht="15" customHeight="1">
      <c r="A473" s="56"/>
      <c r="B473" s="348" t="s">
        <v>55</v>
      </c>
      <c r="C473" s="348" t="s">
        <v>56</v>
      </c>
      <c r="D473" s="335" t="s">
        <v>174</v>
      </c>
      <c r="E473" s="348" t="s">
        <v>314</v>
      </c>
      <c r="F473" s="348">
        <v>1</v>
      </c>
      <c r="G473" s="348">
        <v>10000</v>
      </c>
      <c r="H473" s="337"/>
      <c r="I473" s="443">
        <v>0.6</v>
      </c>
      <c r="J473" s="443"/>
      <c r="K473" s="58"/>
      <c r="L473" s="59"/>
      <c r="M473" s="60"/>
      <c r="N473" s="60"/>
      <c r="O473" s="1363"/>
      <c r="P473" s="35"/>
      <c r="Q473" s="35"/>
    </row>
    <row r="474" spans="1:17" s="132" customFormat="1" ht="15" customHeight="1">
      <c r="A474" s="56"/>
      <c r="B474" s="348" t="s">
        <v>55</v>
      </c>
      <c r="C474" s="348" t="s">
        <v>56</v>
      </c>
      <c r="D474" s="335" t="s">
        <v>174</v>
      </c>
      <c r="E474" s="348" t="s">
        <v>314</v>
      </c>
      <c r="F474" s="348">
        <v>1</v>
      </c>
      <c r="G474" s="348">
        <v>20000</v>
      </c>
      <c r="H474" s="337"/>
      <c r="I474" s="443">
        <v>0.43</v>
      </c>
      <c r="J474" s="443"/>
      <c r="K474" s="58"/>
      <c r="L474" s="59"/>
      <c r="M474" s="60"/>
      <c r="N474" s="60"/>
      <c r="O474" s="1363"/>
      <c r="P474" s="35"/>
      <c r="Q474" s="35"/>
    </row>
    <row r="475" spans="1:17" s="132" customFormat="1" ht="15" customHeight="1">
      <c r="A475" s="56"/>
      <c r="B475" s="348" t="s">
        <v>55</v>
      </c>
      <c r="C475" s="348" t="s">
        <v>56</v>
      </c>
      <c r="D475" s="335" t="s">
        <v>174</v>
      </c>
      <c r="E475" s="348" t="s">
        <v>314</v>
      </c>
      <c r="F475" s="348">
        <v>1</v>
      </c>
      <c r="G475" s="348">
        <v>50000</v>
      </c>
      <c r="H475" s="337"/>
      <c r="I475" s="443">
        <v>0.41</v>
      </c>
      <c r="J475" s="443"/>
      <c r="K475" s="58"/>
      <c r="L475" s="59"/>
      <c r="M475" s="60"/>
      <c r="N475" s="60"/>
      <c r="O475" s="1363"/>
      <c r="P475" s="35"/>
      <c r="Q475" s="35"/>
    </row>
    <row r="476" spans="1:17" s="132" customFormat="1" ht="15" customHeight="1">
      <c r="A476" s="56"/>
      <c r="B476" s="348" t="s">
        <v>55</v>
      </c>
      <c r="C476" s="348" t="s">
        <v>56</v>
      </c>
      <c r="D476" s="335" t="s">
        <v>174</v>
      </c>
      <c r="E476" s="348" t="s">
        <v>314</v>
      </c>
      <c r="F476" s="348">
        <v>1</v>
      </c>
      <c r="G476" s="348">
        <v>100000</v>
      </c>
      <c r="H476" s="337"/>
      <c r="I476" s="443">
        <v>0.39</v>
      </c>
      <c r="J476" s="443"/>
      <c r="K476" s="58"/>
      <c r="L476" s="59"/>
      <c r="M476" s="60"/>
      <c r="N476" s="60"/>
      <c r="O476" s="1363"/>
      <c r="P476" s="35"/>
      <c r="Q476" s="35"/>
    </row>
    <row r="477" spans="1:17" s="132" customFormat="1" ht="15" customHeight="1">
      <c r="A477" s="56"/>
      <c r="B477" s="348" t="s">
        <v>55</v>
      </c>
      <c r="C477" s="348" t="s">
        <v>56</v>
      </c>
      <c r="D477" s="335" t="s">
        <v>174</v>
      </c>
      <c r="E477" s="348" t="s">
        <v>314</v>
      </c>
      <c r="F477" s="348">
        <v>1</v>
      </c>
      <c r="G477" s="348">
        <v>300000</v>
      </c>
      <c r="H477" s="337"/>
      <c r="I477" s="443">
        <v>0.38</v>
      </c>
      <c r="J477" s="443"/>
      <c r="K477" s="58"/>
      <c r="L477" s="59"/>
      <c r="M477" s="60"/>
      <c r="N477" s="60"/>
      <c r="O477" s="1363"/>
      <c r="P477" s="35"/>
      <c r="Q477" s="35"/>
    </row>
    <row r="478" spans="1:17" s="132" customFormat="1" ht="15" customHeight="1">
      <c r="A478" s="56"/>
      <c r="B478" s="348" t="s">
        <v>55</v>
      </c>
      <c r="C478" s="348" t="s">
        <v>56</v>
      </c>
      <c r="D478" s="335" t="s">
        <v>174</v>
      </c>
      <c r="E478" s="348" t="s">
        <v>314</v>
      </c>
      <c r="F478" s="348">
        <v>1</v>
      </c>
      <c r="G478" s="348">
        <v>500000</v>
      </c>
      <c r="H478" s="337"/>
      <c r="I478" s="443">
        <v>0.36</v>
      </c>
      <c r="J478" s="443"/>
      <c r="K478" s="58"/>
      <c r="L478" s="59"/>
      <c r="M478" s="60"/>
      <c r="N478" s="60"/>
      <c r="O478" s="1363"/>
      <c r="P478" s="35"/>
      <c r="Q478" s="35"/>
    </row>
    <row r="479" spans="1:17" s="196" customFormat="1" ht="15" customHeight="1">
      <c r="A479" s="56">
        <v>58</v>
      </c>
      <c r="B479" s="348" t="s">
        <v>1262</v>
      </c>
      <c r="C479" s="348" t="s">
        <v>1263</v>
      </c>
      <c r="D479" s="335" t="s">
        <v>175</v>
      </c>
      <c r="E479" s="348" t="s">
        <v>314</v>
      </c>
      <c r="F479" s="348">
        <v>1</v>
      </c>
      <c r="G479" s="348">
        <v>0</v>
      </c>
      <c r="H479" s="337" t="s">
        <v>85</v>
      </c>
      <c r="I479" s="443">
        <v>0.96</v>
      </c>
      <c r="J479" s="443"/>
      <c r="K479" s="58"/>
      <c r="L479" s="59"/>
      <c r="M479" s="60"/>
      <c r="N479" s="60"/>
      <c r="O479" s="1363"/>
      <c r="P479" s="35"/>
      <c r="Q479" s="35"/>
    </row>
    <row r="480" spans="1:17" s="196" customFormat="1" ht="15" customHeight="1">
      <c r="A480" s="56"/>
      <c r="B480" s="348" t="s">
        <v>1262</v>
      </c>
      <c r="C480" s="348" t="s">
        <v>1263</v>
      </c>
      <c r="D480" s="335" t="s">
        <v>175</v>
      </c>
      <c r="E480" s="348" t="s">
        <v>314</v>
      </c>
      <c r="F480" s="348">
        <v>1</v>
      </c>
      <c r="G480" s="348">
        <v>5000</v>
      </c>
      <c r="H480" s="337"/>
      <c r="I480" s="443">
        <v>0.96</v>
      </c>
      <c r="J480" s="443"/>
      <c r="K480" s="58"/>
      <c r="L480" s="59"/>
      <c r="M480" s="60"/>
      <c r="N480" s="60"/>
      <c r="O480" s="1363"/>
      <c r="P480" s="35"/>
      <c r="Q480" s="35"/>
    </row>
    <row r="481" spans="1:17" s="196" customFormat="1" ht="15" customHeight="1">
      <c r="A481" s="56"/>
      <c r="B481" s="348" t="s">
        <v>1262</v>
      </c>
      <c r="C481" s="348" t="s">
        <v>1263</v>
      </c>
      <c r="D481" s="335" t="s">
        <v>175</v>
      </c>
      <c r="E481" s="348" t="s">
        <v>314</v>
      </c>
      <c r="F481" s="348">
        <v>1</v>
      </c>
      <c r="G481" s="348">
        <v>10000</v>
      </c>
      <c r="H481" s="337"/>
      <c r="I481" s="443">
        <v>0.87</v>
      </c>
      <c r="J481" s="443"/>
      <c r="K481" s="58"/>
      <c r="L481" s="59"/>
      <c r="M481" s="60"/>
      <c r="N481" s="60"/>
      <c r="O481" s="1363"/>
      <c r="P481" s="35"/>
      <c r="Q481" s="35"/>
    </row>
    <row r="482" spans="1:17" s="196" customFormat="1" ht="15" customHeight="1">
      <c r="A482" s="56"/>
      <c r="B482" s="348" t="s">
        <v>1262</v>
      </c>
      <c r="C482" s="348" t="s">
        <v>1263</v>
      </c>
      <c r="D482" s="335" t="s">
        <v>175</v>
      </c>
      <c r="E482" s="348" t="s">
        <v>314</v>
      </c>
      <c r="F482" s="348">
        <v>1</v>
      </c>
      <c r="G482" s="348">
        <v>30000</v>
      </c>
      <c r="H482" s="337"/>
      <c r="I482" s="443">
        <v>0.82</v>
      </c>
      <c r="J482" s="443"/>
      <c r="K482" s="58"/>
      <c r="L482" s="59"/>
      <c r="M482" s="60"/>
      <c r="N482" s="60"/>
      <c r="O482" s="1363"/>
      <c r="P482" s="35"/>
      <c r="Q482" s="35"/>
    </row>
    <row r="483" spans="1:17" s="196" customFormat="1" ht="15" customHeight="1">
      <c r="A483" s="56"/>
      <c r="B483" s="348" t="s">
        <v>1262</v>
      </c>
      <c r="C483" s="348" t="s">
        <v>1263</v>
      </c>
      <c r="D483" s="335" t="s">
        <v>175</v>
      </c>
      <c r="E483" s="348" t="s">
        <v>314</v>
      </c>
      <c r="F483" s="348">
        <v>1</v>
      </c>
      <c r="G483" s="348">
        <v>50000</v>
      </c>
      <c r="H483" s="337"/>
      <c r="I483" s="443">
        <v>0.77</v>
      </c>
      <c r="J483" s="443"/>
      <c r="K483" s="58"/>
      <c r="L483" s="59"/>
      <c r="M483" s="60"/>
      <c r="N483" s="60"/>
      <c r="O483" s="1363"/>
      <c r="P483" s="35"/>
      <c r="Q483" s="35"/>
    </row>
    <row r="484" spans="1:17" s="196" customFormat="1" ht="15" customHeight="1">
      <c r="A484" s="56"/>
      <c r="B484" s="348" t="s">
        <v>1262</v>
      </c>
      <c r="C484" s="348" t="s">
        <v>1263</v>
      </c>
      <c r="D484" s="335" t="s">
        <v>175</v>
      </c>
      <c r="E484" s="348" t="s">
        <v>314</v>
      </c>
      <c r="F484" s="348">
        <v>1</v>
      </c>
      <c r="G484" s="348">
        <v>100000</v>
      </c>
      <c r="H484" s="337"/>
      <c r="I484" s="443">
        <v>0.75</v>
      </c>
      <c r="J484" s="443"/>
      <c r="K484" s="58"/>
      <c r="L484" s="59"/>
      <c r="M484" s="60"/>
      <c r="N484" s="60"/>
      <c r="O484" s="1363"/>
      <c r="P484" s="35"/>
      <c r="Q484" s="35"/>
    </row>
    <row r="485" spans="1:17" s="196" customFormat="1" ht="15" customHeight="1">
      <c r="A485" s="56"/>
      <c r="B485" s="348" t="s">
        <v>1262</v>
      </c>
      <c r="C485" s="348" t="s">
        <v>1263</v>
      </c>
      <c r="D485" s="335" t="s">
        <v>175</v>
      </c>
      <c r="E485" s="348" t="s">
        <v>314</v>
      </c>
      <c r="F485" s="348">
        <v>1</v>
      </c>
      <c r="G485" s="348">
        <v>200000</v>
      </c>
      <c r="H485" s="337"/>
      <c r="I485" s="443">
        <v>0.72</v>
      </c>
      <c r="J485" s="443"/>
      <c r="K485" s="58"/>
      <c r="L485" s="59"/>
      <c r="M485" s="60"/>
      <c r="N485" s="60"/>
      <c r="O485" s="1363"/>
      <c r="P485" s="35"/>
      <c r="Q485" s="35"/>
    </row>
    <row r="486" spans="1:17" s="196" customFormat="1" ht="15" customHeight="1">
      <c r="A486" s="56">
        <v>59</v>
      </c>
      <c r="B486" s="348" t="s">
        <v>1265</v>
      </c>
      <c r="C486" s="348" t="s">
        <v>1266</v>
      </c>
      <c r="D486" s="335" t="s">
        <v>176</v>
      </c>
      <c r="E486" s="348" t="s">
        <v>314</v>
      </c>
      <c r="F486" s="348">
        <v>1</v>
      </c>
      <c r="G486" s="348">
        <v>0</v>
      </c>
      <c r="H486" s="337" t="s">
        <v>85</v>
      </c>
      <c r="I486" s="443">
        <v>0.96</v>
      </c>
      <c r="J486" s="443"/>
      <c r="K486" s="58"/>
      <c r="L486" s="59"/>
      <c r="M486" s="60"/>
      <c r="N486" s="60"/>
      <c r="O486" s="1363"/>
      <c r="P486" s="35"/>
      <c r="Q486" s="35"/>
    </row>
    <row r="487" spans="1:17" s="196" customFormat="1" ht="15" customHeight="1">
      <c r="A487" s="56"/>
      <c r="B487" s="348" t="s">
        <v>1265</v>
      </c>
      <c r="C487" s="348" t="s">
        <v>1266</v>
      </c>
      <c r="D487" s="335" t="s">
        <v>176</v>
      </c>
      <c r="E487" s="348" t="s">
        <v>314</v>
      </c>
      <c r="F487" s="348">
        <v>1</v>
      </c>
      <c r="G487" s="348">
        <v>5000</v>
      </c>
      <c r="H487" s="337"/>
      <c r="I487" s="443">
        <v>0.96</v>
      </c>
      <c r="J487" s="443"/>
      <c r="K487" s="58"/>
      <c r="L487" s="59"/>
      <c r="M487" s="60"/>
      <c r="N487" s="60"/>
      <c r="O487" s="1363"/>
      <c r="P487" s="35"/>
      <c r="Q487" s="35"/>
    </row>
    <row r="488" spans="1:17" s="196" customFormat="1" ht="15" customHeight="1">
      <c r="A488" s="56"/>
      <c r="B488" s="348" t="s">
        <v>1265</v>
      </c>
      <c r="C488" s="348" t="s">
        <v>1266</v>
      </c>
      <c r="D488" s="335" t="s">
        <v>176</v>
      </c>
      <c r="E488" s="348" t="s">
        <v>314</v>
      </c>
      <c r="F488" s="348">
        <v>1</v>
      </c>
      <c r="G488" s="348">
        <v>10000</v>
      </c>
      <c r="H488" s="337"/>
      <c r="I488" s="443">
        <v>0.87</v>
      </c>
      <c r="J488" s="443"/>
      <c r="K488" s="58"/>
      <c r="L488" s="59"/>
      <c r="M488" s="60"/>
      <c r="N488" s="60"/>
      <c r="O488" s="1363"/>
      <c r="P488" s="35"/>
      <c r="Q488" s="35"/>
    </row>
    <row r="489" spans="1:17" s="196" customFormat="1" ht="15" customHeight="1">
      <c r="A489" s="56"/>
      <c r="B489" s="348" t="s">
        <v>1265</v>
      </c>
      <c r="C489" s="348" t="s">
        <v>1266</v>
      </c>
      <c r="D489" s="335" t="s">
        <v>176</v>
      </c>
      <c r="E489" s="348" t="s">
        <v>314</v>
      </c>
      <c r="F489" s="348">
        <v>1</v>
      </c>
      <c r="G489" s="348">
        <v>30000</v>
      </c>
      <c r="H489" s="337"/>
      <c r="I489" s="443">
        <v>0.82</v>
      </c>
      <c r="J489" s="443"/>
      <c r="K489" s="58"/>
      <c r="L489" s="59"/>
      <c r="M489" s="60"/>
      <c r="N489" s="60"/>
      <c r="O489" s="1363"/>
      <c r="P489" s="35"/>
      <c r="Q489" s="35"/>
    </row>
    <row r="490" spans="1:17" s="196" customFormat="1" ht="15" customHeight="1">
      <c r="A490" s="56"/>
      <c r="B490" s="348" t="s">
        <v>1265</v>
      </c>
      <c r="C490" s="348" t="s">
        <v>1266</v>
      </c>
      <c r="D490" s="335" t="s">
        <v>176</v>
      </c>
      <c r="E490" s="348" t="s">
        <v>314</v>
      </c>
      <c r="F490" s="348">
        <v>1</v>
      </c>
      <c r="G490" s="348">
        <v>50000</v>
      </c>
      <c r="H490" s="337"/>
      <c r="I490" s="443">
        <v>0.77</v>
      </c>
      <c r="J490" s="443"/>
      <c r="K490" s="58"/>
      <c r="L490" s="59"/>
      <c r="M490" s="60"/>
      <c r="N490" s="60"/>
      <c r="O490" s="1363"/>
      <c r="P490" s="35"/>
      <c r="Q490" s="35"/>
    </row>
    <row r="491" spans="1:17" s="196" customFormat="1" ht="15" customHeight="1">
      <c r="A491" s="56"/>
      <c r="B491" s="348" t="s">
        <v>1265</v>
      </c>
      <c r="C491" s="348" t="s">
        <v>1266</v>
      </c>
      <c r="D491" s="335" t="s">
        <v>176</v>
      </c>
      <c r="E491" s="348" t="s">
        <v>314</v>
      </c>
      <c r="F491" s="348">
        <v>1</v>
      </c>
      <c r="G491" s="348">
        <v>100000</v>
      </c>
      <c r="H491" s="337"/>
      <c r="I491" s="443">
        <v>0.75</v>
      </c>
      <c r="J491" s="443"/>
      <c r="K491" s="58"/>
      <c r="L491" s="59"/>
      <c r="M491" s="60"/>
      <c r="N491" s="60"/>
      <c r="O491" s="1363"/>
      <c r="P491" s="35"/>
      <c r="Q491" s="35"/>
    </row>
    <row r="492" spans="1:17" s="196" customFormat="1" ht="15" customHeight="1">
      <c r="A492" s="56"/>
      <c r="B492" s="348" t="s">
        <v>1265</v>
      </c>
      <c r="C492" s="348" t="s">
        <v>1266</v>
      </c>
      <c r="D492" s="335" t="s">
        <v>176</v>
      </c>
      <c r="E492" s="348" t="s">
        <v>314</v>
      </c>
      <c r="F492" s="348">
        <v>1</v>
      </c>
      <c r="G492" s="348">
        <v>200000</v>
      </c>
      <c r="H492" s="337"/>
      <c r="I492" s="443">
        <v>0.72</v>
      </c>
      <c r="J492" s="443"/>
      <c r="K492" s="58"/>
      <c r="L492" s="59"/>
      <c r="M492" s="60"/>
      <c r="N492" s="60"/>
      <c r="O492" s="1363"/>
      <c r="P492" s="35"/>
      <c r="Q492" s="35"/>
    </row>
    <row r="493" spans="1:17" s="196" customFormat="1" ht="15" customHeight="1">
      <c r="A493" s="56">
        <v>60</v>
      </c>
      <c r="B493" s="56" t="s">
        <v>1267</v>
      </c>
      <c r="C493" s="56" t="s">
        <v>1268</v>
      </c>
      <c r="D493" s="73" t="s">
        <v>1422</v>
      </c>
      <c r="E493" s="56" t="s">
        <v>314</v>
      </c>
      <c r="F493" s="56">
        <v>1</v>
      </c>
      <c r="G493" s="56">
        <v>0</v>
      </c>
      <c r="H493" s="57" t="s">
        <v>85</v>
      </c>
      <c r="I493" s="230">
        <v>0.06</v>
      </c>
      <c r="J493" s="230"/>
      <c r="K493" s="58"/>
      <c r="L493" s="59"/>
      <c r="M493" s="60"/>
      <c r="N493" s="60"/>
      <c r="O493" s="1363"/>
      <c r="P493" s="35"/>
      <c r="Q493" s="35"/>
    </row>
    <row r="494" spans="1:17" s="196" customFormat="1" ht="15" customHeight="1">
      <c r="A494" s="56"/>
      <c r="B494" s="56" t="s">
        <v>1267</v>
      </c>
      <c r="C494" s="56" t="s">
        <v>1268</v>
      </c>
      <c r="D494" s="73" t="s">
        <v>1422</v>
      </c>
      <c r="E494" s="56" t="s">
        <v>314</v>
      </c>
      <c r="F494" s="56">
        <v>1</v>
      </c>
      <c r="G494" s="56">
        <v>5000</v>
      </c>
      <c r="H494" s="57"/>
      <c r="I494" s="230">
        <v>0.06</v>
      </c>
      <c r="J494" s="230"/>
      <c r="K494" s="58"/>
      <c r="L494" s="59"/>
      <c r="M494" s="60"/>
      <c r="N494" s="60"/>
      <c r="O494" s="1363"/>
      <c r="P494" s="35"/>
      <c r="Q494" s="35"/>
    </row>
    <row r="495" spans="1:17" s="196" customFormat="1" ht="15" customHeight="1">
      <c r="A495" s="56"/>
      <c r="B495" s="56" t="s">
        <v>1267</v>
      </c>
      <c r="C495" s="56" t="s">
        <v>1268</v>
      </c>
      <c r="D495" s="73" t="s">
        <v>1422</v>
      </c>
      <c r="E495" s="56" t="s">
        <v>314</v>
      </c>
      <c r="F495" s="56">
        <v>1</v>
      </c>
      <c r="G495" s="56">
        <v>10000</v>
      </c>
      <c r="H495" s="57"/>
      <c r="I495" s="230">
        <v>0.05</v>
      </c>
      <c r="J495" s="230"/>
      <c r="K495" s="58"/>
      <c r="L495" s="59"/>
      <c r="M495" s="60"/>
      <c r="N495" s="60"/>
      <c r="O495" s="1363"/>
      <c r="P495" s="35"/>
      <c r="Q495" s="35"/>
    </row>
    <row r="496" spans="1:17" s="196" customFormat="1" ht="15" customHeight="1">
      <c r="A496" s="56"/>
      <c r="B496" s="56" t="s">
        <v>1267</v>
      </c>
      <c r="C496" s="56" t="s">
        <v>1268</v>
      </c>
      <c r="D496" s="73" t="s">
        <v>1422</v>
      </c>
      <c r="E496" s="56" t="s">
        <v>314</v>
      </c>
      <c r="F496" s="56">
        <v>1</v>
      </c>
      <c r="G496" s="56">
        <v>30000</v>
      </c>
      <c r="H496" s="57"/>
      <c r="I496" s="230">
        <v>0.04</v>
      </c>
      <c r="J496" s="230"/>
      <c r="K496" s="58"/>
      <c r="L496" s="59"/>
      <c r="M496" s="60"/>
      <c r="N496" s="60"/>
      <c r="O496" s="1363"/>
      <c r="P496" s="35"/>
      <c r="Q496" s="35"/>
    </row>
    <row r="497" spans="1:17" s="196" customFormat="1" ht="15" customHeight="1">
      <c r="A497" s="56"/>
      <c r="B497" s="56" t="s">
        <v>1267</v>
      </c>
      <c r="C497" s="56" t="s">
        <v>1268</v>
      </c>
      <c r="D497" s="73" t="s">
        <v>1422</v>
      </c>
      <c r="E497" s="56" t="s">
        <v>314</v>
      </c>
      <c r="F497" s="56">
        <v>1</v>
      </c>
      <c r="G497" s="56">
        <v>50000</v>
      </c>
      <c r="H497" s="57"/>
      <c r="I497" s="230">
        <v>0.04</v>
      </c>
      <c r="J497" s="230"/>
      <c r="K497" s="58"/>
      <c r="L497" s="59"/>
      <c r="M497" s="60"/>
      <c r="N497" s="60"/>
      <c r="O497" s="1363"/>
      <c r="P497" s="35"/>
      <c r="Q497" s="35"/>
    </row>
    <row r="498" spans="1:17" s="196" customFormat="1" ht="15" customHeight="1">
      <c r="A498" s="56"/>
      <c r="B498" s="56" t="s">
        <v>1267</v>
      </c>
      <c r="C498" s="56" t="s">
        <v>1268</v>
      </c>
      <c r="D498" s="73" t="s">
        <v>1422</v>
      </c>
      <c r="E498" s="56" t="s">
        <v>314</v>
      </c>
      <c r="F498" s="56">
        <v>1</v>
      </c>
      <c r="G498" s="56">
        <v>100000</v>
      </c>
      <c r="H498" s="57"/>
      <c r="I498" s="230">
        <v>0.04</v>
      </c>
      <c r="J498" s="230"/>
      <c r="K498" s="58"/>
      <c r="L498" s="59"/>
      <c r="M498" s="60"/>
      <c r="N498" s="60"/>
      <c r="O498" s="1363"/>
      <c r="P498" s="35"/>
      <c r="Q498" s="35"/>
    </row>
    <row r="499" spans="1:17" s="196" customFormat="1" ht="15" customHeight="1">
      <c r="A499" s="56"/>
      <c r="B499" s="56" t="s">
        <v>1267</v>
      </c>
      <c r="C499" s="56" t="s">
        <v>1268</v>
      </c>
      <c r="D499" s="73" t="s">
        <v>1422</v>
      </c>
      <c r="E499" s="56" t="s">
        <v>314</v>
      </c>
      <c r="F499" s="56">
        <v>1</v>
      </c>
      <c r="G499" s="56">
        <v>200000</v>
      </c>
      <c r="H499" s="57"/>
      <c r="I499" s="230">
        <v>0.04</v>
      </c>
      <c r="J499" s="230"/>
      <c r="K499" s="58"/>
      <c r="L499" s="59"/>
      <c r="M499" s="60"/>
      <c r="N499" s="60"/>
      <c r="O499" s="1363"/>
      <c r="P499" s="35"/>
      <c r="Q499" s="35"/>
    </row>
    <row r="500" spans="1:17" s="210" customFormat="1" ht="15" customHeight="1">
      <c r="A500" s="61">
        <v>61</v>
      </c>
      <c r="B500" s="61" t="s">
        <v>349</v>
      </c>
      <c r="C500" s="61" t="s">
        <v>350</v>
      </c>
      <c r="D500" s="149" t="s">
        <v>178</v>
      </c>
      <c r="E500" s="61" t="s">
        <v>314</v>
      </c>
      <c r="F500" s="61">
        <v>1</v>
      </c>
      <c r="G500" s="61">
        <v>0</v>
      </c>
      <c r="H500" s="152" t="s">
        <v>1402</v>
      </c>
      <c r="I500" s="434">
        <v>0.83</v>
      </c>
      <c r="J500" s="434"/>
      <c r="K500" s="58"/>
      <c r="L500" s="59"/>
      <c r="M500" s="62"/>
      <c r="N500" s="62"/>
      <c r="O500" s="1363"/>
      <c r="P500" s="35"/>
      <c r="Q500" s="35"/>
    </row>
    <row r="501" spans="1:17" s="210" customFormat="1" ht="15" customHeight="1">
      <c r="A501" s="438">
        <v>62</v>
      </c>
      <c r="B501" s="438" t="s">
        <v>351</v>
      </c>
      <c r="C501" s="438" t="s">
        <v>352</v>
      </c>
      <c r="D501" s="194" t="s">
        <v>179</v>
      </c>
      <c r="E501" s="438" t="s">
        <v>314</v>
      </c>
      <c r="F501" s="438">
        <v>1</v>
      </c>
      <c r="G501" s="438">
        <v>0</v>
      </c>
      <c r="H501" s="207" t="s">
        <v>1402</v>
      </c>
      <c r="I501" s="439">
        <v>0.83</v>
      </c>
      <c r="J501" s="439"/>
      <c r="K501" s="58"/>
      <c r="L501" s="59"/>
      <c r="M501" s="440"/>
      <c r="N501" s="440"/>
      <c r="O501" s="1363"/>
      <c r="P501" s="35"/>
      <c r="Q501" s="35"/>
    </row>
    <row r="502" spans="1:17" s="210" customFormat="1" ht="15" customHeight="1">
      <c r="A502" s="438">
        <v>63</v>
      </c>
      <c r="B502" s="438" t="s">
        <v>353</v>
      </c>
      <c r="C502" s="438" t="s">
        <v>354</v>
      </c>
      <c r="D502" s="194" t="s">
        <v>180</v>
      </c>
      <c r="E502" s="438" t="s">
        <v>314</v>
      </c>
      <c r="F502" s="438">
        <v>1</v>
      </c>
      <c r="G502" s="438">
        <v>0</v>
      </c>
      <c r="H502" s="207" t="s">
        <v>1402</v>
      </c>
      <c r="I502" s="439">
        <v>0.83</v>
      </c>
      <c r="J502" s="439"/>
      <c r="K502" s="58"/>
      <c r="L502" s="59"/>
      <c r="M502" s="440"/>
      <c r="N502" s="440"/>
      <c r="O502" s="1363"/>
      <c r="P502" s="35"/>
      <c r="Q502" s="35"/>
    </row>
    <row r="503" spans="1:17" s="210" customFormat="1" ht="15" customHeight="1">
      <c r="A503" s="438">
        <v>64</v>
      </c>
      <c r="B503" s="441" t="s">
        <v>355</v>
      </c>
      <c r="C503" s="441" t="s">
        <v>181</v>
      </c>
      <c r="D503" s="373" t="s">
        <v>182</v>
      </c>
      <c r="E503" s="441" t="s">
        <v>314</v>
      </c>
      <c r="F503" s="441">
        <v>1</v>
      </c>
      <c r="G503" s="441">
        <v>0</v>
      </c>
      <c r="H503" s="381" t="s">
        <v>1403</v>
      </c>
      <c r="I503" s="442">
        <v>0.75</v>
      </c>
      <c r="J503" s="442"/>
      <c r="K503" s="58"/>
      <c r="L503" s="59"/>
      <c r="M503" s="440"/>
      <c r="N503" s="440"/>
      <c r="O503" s="1363"/>
      <c r="P503" s="35"/>
      <c r="Q503" s="35"/>
    </row>
    <row r="504" spans="1:17" s="210" customFormat="1" ht="15" customHeight="1">
      <c r="A504" s="438"/>
      <c r="B504" s="441" t="s">
        <v>355</v>
      </c>
      <c r="C504" s="441" t="s">
        <v>356</v>
      </c>
      <c r="D504" s="373" t="s">
        <v>182</v>
      </c>
      <c r="E504" s="441" t="s">
        <v>314</v>
      </c>
      <c r="F504" s="441">
        <v>1</v>
      </c>
      <c r="G504" s="441">
        <v>0</v>
      </c>
      <c r="H504" s="381" t="s">
        <v>1404</v>
      </c>
      <c r="I504" s="442">
        <v>0.75</v>
      </c>
      <c r="J504" s="442"/>
      <c r="K504" s="58"/>
      <c r="L504" s="59"/>
      <c r="M504" s="440"/>
      <c r="N504" s="440"/>
      <c r="O504" s="1363"/>
      <c r="P504" s="35"/>
      <c r="Q504" s="35"/>
    </row>
    <row r="505" spans="1:17" s="210" customFormat="1" ht="15" customHeight="1">
      <c r="A505" s="438"/>
      <c r="B505" s="441" t="s">
        <v>355</v>
      </c>
      <c r="C505" s="441" t="s">
        <v>356</v>
      </c>
      <c r="D505" s="373" t="s">
        <v>182</v>
      </c>
      <c r="E505" s="441" t="s">
        <v>314</v>
      </c>
      <c r="F505" s="441">
        <v>1</v>
      </c>
      <c r="G505" s="441">
        <v>5000</v>
      </c>
      <c r="H505" s="381"/>
      <c r="I505" s="442">
        <v>1</v>
      </c>
      <c r="J505" s="442"/>
      <c r="K505" s="58"/>
      <c r="L505" s="59"/>
      <c r="M505" s="440"/>
      <c r="N505" s="440"/>
      <c r="O505" s="1363"/>
      <c r="P505" s="35"/>
      <c r="Q505" s="35"/>
    </row>
    <row r="506" spans="1:17" s="210" customFormat="1" ht="15" customHeight="1">
      <c r="A506" s="438"/>
      <c r="B506" s="441" t="s">
        <v>355</v>
      </c>
      <c r="C506" s="441" t="s">
        <v>356</v>
      </c>
      <c r="D506" s="373" t="s">
        <v>182</v>
      </c>
      <c r="E506" s="441" t="s">
        <v>314</v>
      </c>
      <c r="F506" s="441">
        <v>1</v>
      </c>
      <c r="G506" s="441">
        <v>10000</v>
      </c>
      <c r="H506" s="381"/>
      <c r="I506" s="442">
        <v>0.9</v>
      </c>
      <c r="J506" s="442"/>
      <c r="K506" s="58"/>
      <c r="L506" s="59"/>
      <c r="M506" s="440"/>
      <c r="N506" s="440"/>
      <c r="O506" s="1363"/>
      <c r="P506" s="35"/>
      <c r="Q506" s="35"/>
    </row>
    <row r="507" spans="1:17" s="210" customFormat="1" ht="15" customHeight="1">
      <c r="A507" s="438"/>
      <c r="B507" s="441" t="s">
        <v>355</v>
      </c>
      <c r="C507" s="441" t="s">
        <v>356</v>
      </c>
      <c r="D507" s="373" t="s">
        <v>182</v>
      </c>
      <c r="E507" s="441" t="s">
        <v>314</v>
      </c>
      <c r="F507" s="441">
        <v>1</v>
      </c>
      <c r="G507" s="441">
        <v>30000</v>
      </c>
      <c r="H507" s="381"/>
      <c r="I507" s="442">
        <v>0.85</v>
      </c>
      <c r="J507" s="442"/>
      <c r="K507" s="58"/>
      <c r="L507" s="59"/>
      <c r="M507" s="440"/>
      <c r="N507" s="440"/>
      <c r="O507" s="1363"/>
      <c r="P507" s="35"/>
      <c r="Q507" s="35"/>
    </row>
    <row r="508" spans="1:17" s="210" customFormat="1" ht="15" customHeight="1">
      <c r="A508" s="438"/>
      <c r="B508" s="441" t="s">
        <v>355</v>
      </c>
      <c r="C508" s="441" t="s">
        <v>356</v>
      </c>
      <c r="D508" s="373" t="s">
        <v>182</v>
      </c>
      <c r="E508" s="441" t="s">
        <v>314</v>
      </c>
      <c r="F508" s="441">
        <v>1</v>
      </c>
      <c r="G508" s="441">
        <v>50000</v>
      </c>
      <c r="H508" s="381"/>
      <c r="I508" s="442">
        <v>0.8</v>
      </c>
      <c r="J508" s="442"/>
      <c r="K508" s="58"/>
      <c r="L508" s="59"/>
      <c r="M508" s="440"/>
      <c r="N508" s="440"/>
      <c r="O508" s="1363"/>
      <c r="P508" s="35"/>
      <c r="Q508" s="35"/>
    </row>
    <row r="509" spans="1:17" s="210" customFormat="1" ht="15" customHeight="1">
      <c r="A509" s="438"/>
      <c r="B509" s="441" t="s">
        <v>355</v>
      </c>
      <c r="C509" s="441" t="s">
        <v>356</v>
      </c>
      <c r="D509" s="373" t="s">
        <v>182</v>
      </c>
      <c r="E509" s="441" t="s">
        <v>314</v>
      </c>
      <c r="F509" s="441">
        <v>1</v>
      </c>
      <c r="G509" s="441">
        <v>100000</v>
      </c>
      <c r="H509" s="381"/>
      <c r="I509" s="442">
        <v>0.78</v>
      </c>
      <c r="J509" s="442"/>
      <c r="K509" s="58"/>
      <c r="L509" s="59"/>
      <c r="M509" s="440"/>
      <c r="N509" s="440"/>
      <c r="O509" s="1363"/>
      <c r="P509" s="35"/>
      <c r="Q509" s="35"/>
    </row>
    <row r="510" spans="1:17" s="210" customFormat="1" ht="15" customHeight="1">
      <c r="A510" s="438"/>
      <c r="B510" s="441" t="s">
        <v>355</v>
      </c>
      <c r="C510" s="441" t="s">
        <v>356</v>
      </c>
      <c r="D510" s="373" t="s">
        <v>182</v>
      </c>
      <c r="E510" s="441" t="s">
        <v>314</v>
      </c>
      <c r="F510" s="441">
        <v>1</v>
      </c>
      <c r="G510" s="441">
        <v>200000</v>
      </c>
      <c r="H510" s="381"/>
      <c r="I510" s="442">
        <v>0.75</v>
      </c>
      <c r="J510" s="442"/>
      <c r="K510" s="58"/>
      <c r="L510" s="59"/>
      <c r="M510" s="440"/>
      <c r="N510" s="440"/>
      <c r="O510" s="1363"/>
      <c r="P510" s="35"/>
      <c r="Q510" s="35"/>
    </row>
    <row r="511" spans="1:17" s="210" customFormat="1" ht="15" customHeight="1">
      <c r="A511" s="438"/>
      <c r="B511" s="441" t="s">
        <v>355</v>
      </c>
      <c r="C511" s="441" t="s">
        <v>356</v>
      </c>
      <c r="D511" s="373" t="s">
        <v>182</v>
      </c>
      <c r="E511" s="441" t="s">
        <v>314</v>
      </c>
      <c r="F511" s="441">
        <v>1</v>
      </c>
      <c r="G511" s="441">
        <v>200000</v>
      </c>
      <c r="H511" s="381"/>
      <c r="I511" s="442">
        <v>0.75</v>
      </c>
      <c r="J511" s="442"/>
      <c r="K511" s="58"/>
      <c r="L511" s="59"/>
      <c r="M511" s="440"/>
      <c r="N511" s="440"/>
      <c r="O511" s="1363"/>
      <c r="P511" s="35"/>
      <c r="Q511" s="35"/>
    </row>
    <row r="512" spans="1:17" s="210" customFormat="1" ht="15" customHeight="1">
      <c r="A512" s="438">
        <v>65</v>
      </c>
      <c r="B512" s="438" t="s">
        <v>357</v>
      </c>
      <c r="C512" s="438" t="s">
        <v>358</v>
      </c>
      <c r="D512" s="194" t="s">
        <v>183</v>
      </c>
      <c r="E512" s="438" t="s">
        <v>314</v>
      </c>
      <c r="F512" s="438">
        <v>1</v>
      </c>
      <c r="G512" s="438">
        <v>50000</v>
      </c>
      <c r="H512" s="207" t="s">
        <v>1404</v>
      </c>
      <c r="I512" s="439">
        <v>0.8</v>
      </c>
      <c r="J512" s="439"/>
      <c r="K512" s="58"/>
      <c r="L512" s="59"/>
      <c r="M512" s="440"/>
      <c r="N512" s="440"/>
      <c r="O512" s="1363"/>
      <c r="P512" s="35"/>
      <c r="Q512" s="35"/>
    </row>
    <row r="513" spans="1:17" s="210" customFormat="1" ht="15" customHeight="1">
      <c r="A513" s="438"/>
      <c r="B513" s="438" t="s">
        <v>357</v>
      </c>
      <c r="C513" s="438" t="s">
        <v>358</v>
      </c>
      <c r="D513" s="194" t="s">
        <v>183</v>
      </c>
      <c r="E513" s="438" t="s">
        <v>314</v>
      </c>
      <c r="F513" s="438">
        <v>1</v>
      </c>
      <c r="G513" s="438">
        <v>100000</v>
      </c>
      <c r="H513" s="207"/>
      <c r="I513" s="439">
        <v>0.78</v>
      </c>
      <c r="J513" s="439"/>
      <c r="K513" s="58"/>
      <c r="L513" s="59"/>
      <c r="M513" s="440"/>
      <c r="N513" s="440"/>
      <c r="O513" s="1363"/>
      <c r="P513" s="35"/>
      <c r="Q513" s="35"/>
    </row>
    <row r="514" spans="1:17" s="210" customFormat="1" ht="15" customHeight="1">
      <c r="A514" s="438">
        <v>66</v>
      </c>
      <c r="B514" s="438" t="s">
        <v>359</v>
      </c>
      <c r="C514" s="438" t="s">
        <v>360</v>
      </c>
      <c r="D514" s="194" t="s">
        <v>184</v>
      </c>
      <c r="E514" s="438" t="s">
        <v>314</v>
      </c>
      <c r="F514" s="438">
        <v>1</v>
      </c>
      <c r="G514" s="438">
        <v>0</v>
      </c>
      <c r="H514" s="207" t="s">
        <v>1405</v>
      </c>
      <c r="I514" s="439">
        <v>1.19</v>
      </c>
      <c r="J514" s="439"/>
      <c r="K514" s="58"/>
      <c r="L514" s="59"/>
      <c r="M514" s="440"/>
      <c r="N514" s="440"/>
      <c r="O514" s="1363"/>
      <c r="P514" s="35"/>
      <c r="Q514" s="35"/>
    </row>
    <row r="515" spans="1:17" s="210" customFormat="1" ht="15" customHeight="1">
      <c r="A515" s="438"/>
      <c r="B515" s="438" t="s">
        <v>359</v>
      </c>
      <c r="C515" s="438" t="s">
        <v>360</v>
      </c>
      <c r="D515" s="194" t="s">
        <v>184</v>
      </c>
      <c r="E515" s="438" t="s">
        <v>314</v>
      </c>
      <c r="F515" s="438">
        <v>1</v>
      </c>
      <c r="G515" s="438">
        <v>10000</v>
      </c>
      <c r="H515" s="207"/>
      <c r="I515" s="439">
        <v>1.19</v>
      </c>
      <c r="J515" s="439"/>
      <c r="K515" s="58"/>
      <c r="L515" s="59"/>
      <c r="M515" s="440"/>
      <c r="N515" s="440"/>
      <c r="O515" s="1363"/>
      <c r="P515" s="35"/>
      <c r="Q515" s="35"/>
    </row>
    <row r="516" spans="1:17" s="210" customFormat="1" ht="15" customHeight="1">
      <c r="A516" s="438"/>
      <c r="B516" s="438" t="s">
        <v>361</v>
      </c>
      <c r="C516" s="438" t="s">
        <v>362</v>
      </c>
      <c r="D516" s="194" t="s">
        <v>185</v>
      </c>
      <c r="E516" s="438" t="s">
        <v>314</v>
      </c>
      <c r="F516" s="438">
        <v>1</v>
      </c>
      <c r="G516" s="438">
        <v>0</v>
      </c>
      <c r="H516" s="207" t="s">
        <v>1405</v>
      </c>
      <c r="I516" s="439">
        <v>1</v>
      </c>
      <c r="J516" s="439"/>
      <c r="K516" s="58"/>
      <c r="L516" s="59"/>
      <c r="M516" s="440"/>
      <c r="N516" s="440"/>
      <c r="O516" s="1363"/>
      <c r="P516" s="35"/>
      <c r="Q516" s="35"/>
    </row>
    <row r="517" spans="1:17" s="210" customFormat="1" ht="15" customHeight="1">
      <c r="A517" s="438"/>
      <c r="B517" s="438" t="s">
        <v>361</v>
      </c>
      <c r="C517" s="438" t="s">
        <v>362</v>
      </c>
      <c r="D517" s="194" t="s">
        <v>185</v>
      </c>
      <c r="E517" s="438" t="s">
        <v>314</v>
      </c>
      <c r="F517" s="438">
        <v>1</v>
      </c>
      <c r="G517" s="438">
        <v>5000</v>
      </c>
      <c r="H517" s="207"/>
      <c r="I517" s="439">
        <v>1</v>
      </c>
      <c r="J517" s="439"/>
      <c r="K517" s="58"/>
      <c r="L517" s="59"/>
      <c r="M517" s="440"/>
      <c r="N517" s="440"/>
      <c r="O517" s="1363"/>
      <c r="P517" s="35"/>
      <c r="Q517" s="35"/>
    </row>
    <row r="518" spans="1:17" s="210" customFormat="1" ht="15" customHeight="1">
      <c r="A518" s="438"/>
      <c r="B518" s="438" t="s">
        <v>361</v>
      </c>
      <c r="C518" s="438" t="s">
        <v>362</v>
      </c>
      <c r="D518" s="194" t="s">
        <v>185</v>
      </c>
      <c r="E518" s="438" t="s">
        <v>314</v>
      </c>
      <c r="F518" s="438">
        <v>1</v>
      </c>
      <c r="G518" s="438">
        <v>10000</v>
      </c>
      <c r="H518" s="207"/>
      <c r="I518" s="439">
        <v>0.9</v>
      </c>
      <c r="J518" s="439"/>
      <c r="K518" s="58"/>
      <c r="L518" s="59"/>
      <c r="M518" s="440"/>
      <c r="N518" s="440"/>
      <c r="O518" s="1363"/>
      <c r="P518" s="35"/>
      <c r="Q518" s="35"/>
    </row>
    <row r="519" spans="1:17" s="210" customFormat="1" ht="15" customHeight="1">
      <c r="A519" s="438"/>
      <c r="B519" s="438" t="s">
        <v>361</v>
      </c>
      <c r="C519" s="438" t="s">
        <v>362</v>
      </c>
      <c r="D519" s="194" t="s">
        <v>185</v>
      </c>
      <c r="E519" s="438" t="s">
        <v>314</v>
      </c>
      <c r="F519" s="438">
        <v>1</v>
      </c>
      <c r="G519" s="438">
        <v>30000</v>
      </c>
      <c r="H519" s="207"/>
      <c r="I519" s="439">
        <v>0.85</v>
      </c>
      <c r="J519" s="439"/>
      <c r="K519" s="58"/>
      <c r="L519" s="59"/>
      <c r="M519" s="440"/>
      <c r="N519" s="440"/>
      <c r="O519" s="1363"/>
      <c r="P519" s="35"/>
      <c r="Q519" s="35"/>
    </row>
    <row r="520" spans="1:17" s="210" customFormat="1" ht="15" customHeight="1">
      <c r="A520" s="438"/>
      <c r="B520" s="438" t="s">
        <v>361</v>
      </c>
      <c r="C520" s="438" t="s">
        <v>362</v>
      </c>
      <c r="D520" s="194" t="s">
        <v>185</v>
      </c>
      <c r="E520" s="438" t="s">
        <v>314</v>
      </c>
      <c r="F520" s="438">
        <v>1</v>
      </c>
      <c r="G520" s="438">
        <v>50000</v>
      </c>
      <c r="H520" s="207"/>
      <c r="I520" s="439">
        <v>0.8</v>
      </c>
      <c r="J520" s="439"/>
      <c r="K520" s="58"/>
      <c r="L520" s="59"/>
      <c r="M520" s="440"/>
      <c r="N520" s="440"/>
      <c r="O520" s="1363"/>
      <c r="P520" s="35"/>
      <c r="Q520" s="35"/>
    </row>
    <row r="521" spans="1:17" s="210" customFormat="1" ht="15" customHeight="1">
      <c r="A521" s="438"/>
      <c r="B521" s="438" t="s">
        <v>361</v>
      </c>
      <c r="C521" s="438" t="s">
        <v>362</v>
      </c>
      <c r="D521" s="194" t="s">
        <v>185</v>
      </c>
      <c r="E521" s="438" t="s">
        <v>314</v>
      </c>
      <c r="F521" s="438">
        <v>1</v>
      </c>
      <c r="G521" s="438">
        <v>100000</v>
      </c>
      <c r="H521" s="207"/>
      <c r="I521" s="439">
        <v>0.78</v>
      </c>
      <c r="J521" s="439"/>
      <c r="K521" s="58"/>
      <c r="L521" s="59"/>
      <c r="M521" s="440"/>
      <c r="N521" s="440"/>
      <c r="O521" s="1363"/>
      <c r="P521" s="35"/>
      <c r="Q521" s="35"/>
    </row>
    <row r="522" spans="1:17" s="210" customFormat="1" ht="15" customHeight="1">
      <c r="A522" s="438"/>
      <c r="B522" s="438" t="s">
        <v>361</v>
      </c>
      <c r="C522" s="438" t="s">
        <v>362</v>
      </c>
      <c r="D522" s="194" t="s">
        <v>185</v>
      </c>
      <c r="E522" s="438" t="s">
        <v>314</v>
      </c>
      <c r="F522" s="438">
        <v>1</v>
      </c>
      <c r="G522" s="438">
        <v>200000</v>
      </c>
      <c r="H522" s="207"/>
      <c r="I522" s="439">
        <v>0.75</v>
      </c>
      <c r="J522" s="439"/>
      <c r="K522" s="58"/>
      <c r="L522" s="59"/>
      <c r="M522" s="440"/>
      <c r="N522" s="440"/>
      <c r="O522" s="1363"/>
      <c r="P522" s="35"/>
      <c r="Q522" s="35"/>
    </row>
    <row r="523" spans="1:17" s="210" customFormat="1" ht="15" customHeight="1">
      <c r="A523" s="438">
        <v>67</v>
      </c>
      <c r="B523" s="441" t="s">
        <v>363</v>
      </c>
      <c r="C523" s="441" t="s">
        <v>186</v>
      </c>
      <c r="D523" s="373" t="s">
        <v>187</v>
      </c>
      <c r="E523" s="441" t="s">
        <v>314</v>
      </c>
      <c r="F523" s="441">
        <v>1</v>
      </c>
      <c r="G523" s="441">
        <v>0</v>
      </c>
      <c r="H523" s="381" t="s">
        <v>1406</v>
      </c>
      <c r="I523" s="442">
        <v>1.51</v>
      </c>
      <c r="J523" s="442"/>
      <c r="K523" s="58"/>
      <c r="L523" s="59"/>
      <c r="M523" s="440"/>
      <c r="N523" s="440"/>
      <c r="O523" s="1363"/>
      <c r="P523" s="35"/>
      <c r="Q523" s="35"/>
    </row>
    <row r="524" spans="1:17" s="210" customFormat="1" ht="15" customHeight="1">
      <c r="A524" s="438"/>
      <c r="B524" s="441" t="s">
        <v>363</v>
      </c>
      <c r="C524" s="441" t="s">
        <v>364</v>
      </c>
      <c r="D524" s="373" t="s">
        <v>187</v>
      </c>
      <c r="E524" s="441" t="s">
        <v>314</v>
      </c>
      <c r="F524" s="441">
        <v>1</v>
      </c>
      <c r="G524" s="441">
        <v>5000</v>
      </c>
      <c r="H524" s="381"/>
      <c r="I524" s="442">
        <v>1.51</v>
      </c>
      <c r="J524" s="442"/>
      <c r="K524" s="58"/>
      <c r="L524" s="59"/>
      <c r="M524" s="440"/>
      <c r="N524" s="440"/>
      <c r="O524" s="1363"/>
      <c r="P524" s="35"/>
      <c r="Q524" s="35"/>
    </row>
    <row r="525" spans="1:17" s="210" customFormat="1" ht="15" customHeight="1">
      <c r="A525" s="438"/>
      <c r="B525" s="441" t="s">
        <v>363</v>
      </c>
      <c r="C525" s="441" t="s">
        <v>364</v>
      </c>
      <c r="D525" s="373" t="s">
        <v>187</v>
      </c>
      <c r="E525" s="441" t="s">
        <v>314</v>
      </c>
      <c r="F525" s="441">
        <v>1</v>
      </c>
      <c r="G525" s="441">
        <v>10000</v>
      </c>
      <c r="H525" s="381"/>
      <c r="I525" s="442">
        <v>1.21</v>
      </c>
      <c r="J525" s="442"/>
      <c r="K525" s="58"/>
      <c r="L525" s="59"/>
      <c r="M525" s="440"/>
      <c r="N525" s="440"/>
      <c r="O525" s="1363"/>
      <c r="P525" s="35"/>
      <c r="Q525" s="35"/>
    </row>
    <row r="526" spans="1:17" s="210" customFormat="1" ht="15" customHeight="1">
      <c r="A526" s="438"/>
      <c r="B526" s="441" t="s">
        <v>363</v>
      </c>
      <c r="C526" s="441" t="s">
        <v>364</v>
      </c>
      <c r="D526" s="373" t="s">
        <v>187</v>
      </c>
      <c r="E526" s="441" t="s">
        <v>314</v>
      </c>
      <c r="F526" s="441">
        <v>1</v>
      </c>
      <c r="G526" s="441">
        <v>30000</v>
      </c>
      <c r="H526" s="381"/>
      <c r="I526" s="442">
        <v>1</v>
      </c>
      <c r="J526" s="442"/>
      <c r="K526" s="58"/>
      <c r="L526" s="59"/>
      <c r="M526" s="440"/>
      <c r="N526" s="440"/>
      <c r="O526" s="1363"/>
      <c r="P526" s="35"/>
      <c r="Q526" s="35"/>
    </row>
    <row r="527" spans="1:17" s="210" customFormat="1" ht="15" customHeight="1">
      <c r="A527" s="438"/>
      <c r="B527" s="441" t="s">
        <v>363</v>
      </c>
      <c r="C527" s="441" t="s">
        <v>364</v>
      </c>
      <c r="D527" s="373" t="s">
        <v>187</v>
      </c>
      <c r="E527" s="441" t="s">
        <v>314</v>
      </c>
      <c r="F527" s="441">
        <v>1</v>
      </c>
      <c r="G527" s="441">
        <v>50000</v>
      </c>
      <c r="H527" s="381"/>
      <c r="I527" s="442">
        <v>0.92</v>
      </c>
      <c r="J527" s="442"/>
      <c r="K527" s="58"/>
      <c r="L527" s="59"/>
      <c r="M527" s="440"/>
      <c r="N527" s="440"/>
      <c r="O527" s="1363"/>
      <c r="P527" s="35"/>
      <c r="Q527" s="35"/>
    </row>
    <row r="528" spans="1:17" s="210" customFormat="1" ht="15" customHeight="1">
      <c r="A528" s="438"/>
      <c r="B528" s="441" t="s">
        <v>365</v>
      </c>
      <c r="C528" s="441" t="s">
        <v>188</v>
      </c>
      <c r="D528" s="373" t="s">
        <v>189</v>
      </c>
      <c r="E528" s="441" t="s">
        <v>314</v>
      </c>
      <c r="F528" s="441">
        <v>1</v>
      </c>
      <c r="G528" s="441">
        <v>0</v>
      </c>
      <c r="H528" s="381" t="s">
        <v>1407</v>
      </c>
      <c r="I528" s="442">
        <v>1.51</v>
      </c>
      <c r="J528" s="442"/>
      <c r="K528" s="58"/>
      <c r="L528" s="59"/>
      <c r="M528" s="440"/>
      <c r="N528" s="440"/>
      <c r="O528" s="1363"/>
      <c r="P528" s="35"/>
      <c r="Q528" s="35"/>
    </row>
    <row r="529" spans="1:17" s="210" customFormat="1" ht="15" customHeight="1">
      <c r="A529" s="438"/>
      <c r="B529" s="441" t="s">
        <v>365</v>
      </c>
      <c r="C529" s="441" t="s">
        <v>366</v>
      </c>
      <c r="D529" s="373" t="s">
        <v>189</v>
      </c>
      <c r="E529" s="441" t="s">
        <v>314</v>
      </c>
      <c r="F529" s="441">
        <v>1</v>
      </c>
      <c r="G529" s="441">
        <v>5000</v>
      </c>
      <c r="H529" s="381"/>
      <c r="I529" s="442">
        <v>1.51</v>
      </c>
      <c r="J529" s="442"/>
      <c r="K529" s="58"/>
      <c r="L529" s="59"/>
      <c r="M529" s="440"/>
      <c r="N529" s="440"/>
      <c r="O529" s="1363"/>
      <c r="P529" s="35"/>
      <c r="Q529" s="35"/>
    </row>
    <row r="530" spans="1:17" s="210" customFormat="1" ht="15" customHeight="1">
      <c r="A530" s="438"/>
      <c r="B530" s="441" t="s">
        <v>365</v>
      </c>
      <c r="C530" s="441" t="s">
        <v>366</v>
      </c>
      <c r="D530" s="373" t="s">
        <v>189</v>
      </c>
      <c r="E530" s="441" t="s">
        <v>314</v>
      </c>
      <c r="F530" s="441">
        <v>1</v>
      </c>
      <c r="G530" s="441">
        <v>10000</v>
      </c>
      <c r="H530" s="381"/>
      <c r="I530" s="442">
        <v>1.21</v>
      </c>
      <c r="J530" s="442"/>
      <c r="K530" s="58"/>
      <c r="L530" s="59"/>
      <c r="M530" s="440"/>
      <c r="N530" s="440"/>
      <c r="O530" s="1363"/>
      <c r="P530" s="35"/>
      <c r="Q530" s="35"/>
    </row>
    <row r="531" spans="1:17" s="210" customFormat="1" ht="15" customHeight="1">
      <c r="A531" s="438"/>
      <c r="B531" s="441" t="s">
        <v>365</v>
      </c>
      <c r="C531" s="441" t="s">
        <v>366</v>
      </c>
      <c r="D531" s="373" t="s">
        <v>189</v>
      </c>
      <c r="E531" s="441" t="s">
        <v>314</v>
      </c>
      <c r="F531" s="441">
        <v>1</v>
      </c>
      <c r="G531" s="441">
        <v>30000</v>
      </c>
      <c r="H531" s="381"/>
      <c r="I531" s="442">
        <v>1</v>
      </c>
      <c r="J531" s="442"/>
      <c r="K531" s="58"/>
      <c r="L531" s="59"/>
      <c r="M531" s="440"/>
      <c r="N531" s="440"/>
      <c r="O531" s="1363"/>
      <c r="P531" s="35"/>
      <c r="Q531" s="35"/>
    </row>
    <row r="532" spans="1:17" s="210" customFormat="1" ht="15" customHeight="1">
      <c r="A532" s="438"/>
      <c r="B532" s="441" t="s">
        <v>365</v>
      </c>
      <c r="C532" s="441" t="s">
        <v>366</v>
      </c>
      <c r="D532" s="373" t="s">
        <v>189</v>
      </c>
      <c r="E532" s="441" t="s">
        <v>314</v>
      </c>
      <c r="F532" s="441">
        <v>1</v>
      </c>
      <c r="G532" s="441">
        <v>50000</v>
      </c>
      <c r="H532" s="381"/>
      <c r="I532" s="442">
        <v>0.92</v>
      </c>
      <c r="J532" s="442"/>
      <c r="K532" s="58"/>
      <c r="L532" s="59"/>
      <c r="M532" s="440"/>
      <c r="N532" s="440"/>
      <c r="O532" s="1363"/>
      <c r="P532" s="35"/>
      <c r="Q532" s="35"/>
    </row>
    <row r="533" spans="1:17" s="210" customFormat="1" ht="15" customHeight="1">
      <c r="A533" s="438">
        <v>68</v>
      </c>
      <c r="B533" s="441" t="s">
        <v>367</v>
      </c>
      <c r="C533" s="441" t="s">
        <v>190</v>
      </c>
      <c r="D533" s="373" t="s">
        <v>191</v>
      </c>
      <c r="E533" s="441" t="s">
        <v>314</v>
      </c>
      <c r="F533" s="441">
        <v>1</v>
      </c>
      <c r="G533" s="441">
        <v>0</v>
      </c>
      <c r="H533" s="381" t="s">
        <v>1408</v>
      </c>
      <c r="I533" s="442">
        <v>0.79</v>
      </c>
      <c r="J533" s="442"/>
      <c r="K533" s="58"/>
      <c r="L533" s="59"/>
      <c r="M533" s="440"/>
      <c r="N533" s="440"/>
      <c r="O533" s="1363"/>
      <c r="P533" s="35"/>
      <c r="Q533" s="35"/>
    </row>
    <row r="534" spans="1:17" s="210" customFormat="1" ht="15" customHeight="1">
      <c r="A534" s="438"/>
      <c r="B534" s="441" t="s">
        <v>367</v>
      </c>
      <c r="C534" s="441" t="s">
        <v>368</v>
      </c>
      <c r="D534" s="373" t="s">
        <v>191</v>
      </c>
      <c r="E534" s="441" t="s">
        <v>314</v>
      </c>
      <c r="F534" s="441">
        <v>1</v>
      </c>
      <c r="G534" s="441">
        <v>8550</v>
      </c>
      <c r="H534" s="381"/>
      <c r="I534" s="442">
        <v>1.23</v>
      </c>
      <c r="J534" s="442"/>
      <c r="K534" s="58"/>
      <c r="L534" s="59"/>
      <c r="M534" s="440"/>
      <c r="N534" s="440"/>
      <c r="O534" s="1363"/>
      <c r="P534" s="35"/>
      <c r="Q534" s="35"/>
    </row>
    <row r="535" spans="1:17" s="210" customFormat="1" ht="15" customHeight="1">
      <c r="A535" s="438"/>
      <c r="B535" s="441" t="s">
        <v>367</v>
      </c>
      <c r="C535" s="441" t="s">
        <v>368</v>
      </c>
      <c r="D535" s="373" t="s">
        <v>191</v>
      </c>
      <c r="E535" s="441" t="s">
        <v>314</v>
      </c>
      <c r="F535" s="441">
        <v>1</v>
      </c>
      <c r="G535" s="441">
        <v>10000</v>
      </c>
      <c r="H535" s="381"/>
      <c r="I535" s="442">
        <v>1.23</v>
      </c>
      <c r="J535" s="442"/>
      <c r="K535" s="58"/>
      <c r="L535" s="59"/>
      <c r="M535" s="440"/>
      <c r="N535" s="440"/>
      <c r="O535" s="1363"/>
      <c r="P535" s="35"/>
      <c r="Q535" s="35"/>
    </row>
    <row r="536" spans="1:17" s="210" customFormat="1" ht="15" customHeight="1">
      <c r="A536" s="438"/>
      <c r="B536" s="441" t="s">
        <v>367</v>
      </c>
      <c r="C536" s="441" t="s">
        <v>368</v>
      </c>
      <c r="D536" s="373" t="s">
        <v>191</v>
      </c>
      <c r="E536" s="441" t="s">
        <v>314</v>
      </c>
      <c r="F536" s="441">
        <v>1</v>
      </c>
      <c r="G536" s="441">
        <v>20000</v>
      </c>
      <c r="H536" s="381"/>
      <c r="I536" s="442">
        <v>0.96</v>
      </c>
      <c r="J536" s="442"/>
      <c r="K536" s="58"/>
      <c r="L536" s="59"/>
      <c r="M536" s="440"/>
      <c r="N536" s="440"/>
      <c r="O536" s="1363"/>
      <c r="P536" s="35"/>
      <c r="Q536" s="35"/>
    </row>
    <row r="537" spans="1:17" s="210" customFormat="1" ht="15" customHeight="1">
      <c r="A537" s="438"/>
      <c r="B537" s="441" t="s">
        <v>367</v>
      </c>
      <c r="C537" s="441" t="s">
        <v>368</v>
      </c>
      <c r="D537" s="373" t="s">
        <v>191</v>
      </c>
      <c r="E537" s="441" t="s">
        <v>314</v>
      </c>
      <c r="F537" s="441">
        <v>1</v>
      </c>
      <c r="G537" s="441">
        <v>30000</v>
      </c>
      <c r="H537" s="381"/>
      <c r="I537" s="442">
        <v>0.87</v>
      </c>
      <c r="J537" s="442"/>
      <c r="K537" s="58"/>
      <c r="L537" s="59"/>
      <c r="M537" s="440"/>
      <c r="N537" s="440"/>
      <c r="O537" s="1363"/>
      <c r="P537" s="35"/>
      <c r="Q537" s="35"/>
    </row>
    <row r="538" spans="1:17" s="210" customFormat="1" ht="15" customHeight="1">
      <c r="A538" s="438"/>
      <c r="B538" s="441" t="s">
        <v>367</v>
      </c>
      <c r="C538" s="441" t="s">
        <v>368</v>
      </c>
      <c r="D538" s="373" t="s">
        <v>191</v>
      </c>
      <c r="E538" s="441" t="s">
        <v>314</v>
      </c>
      <c r="F538" s="441">
        <v>1</v>
      </c>
      <c r="G538" s="441">
        <v>50000</v>
      </c>
      <c r="H538" s="381"/>
      <c r="I538" s="442">
        <v>0.82</v>
      </c>
      <c r="J538" s="442"/>
      <c r="K538" s="58"/>
      <c r="L538" s="59"/>
      <c r="M538" s="440"/>
      <c r="N538" s="440"/>
      <c r="O538" s="1363"/>
      <c r="P538" s="35"/>
      <c r="Q538" s="35"/>
    </row>
    <row r="539" spans="1:17" s="210" customFormat="1" ht="15" customHeight="1">
      <c r="A539" s="438"/>
      <c r="B539" s="441" t="s">
        <v>367</v>
      </c>
      <c r="C539" s="441" t="s">
        <v>368</v>
      </c>
      <c r="D539" s="373" t="s">
        <v>191</v>
      </c>
      <c r="E539" s="441" t="s">
        <v>314</v>
      </c>
      <c r="F539" s="441">
        <v>1</v>
      </c>
      <c r="G539" s="441">
        <v>100000</v>
      </c>
      <c r="H539" s="381"/>
      <c r="I539" s="442">
        <v>0.79</v>
      </c>
      <c r="J539" s="442"/>
      <c r="K539" s="58"/>
      <c r="L539" s="59"/>
      <c r="M539" s="440"/>
      <c r="N539" s="440"/>
      <c r="O539" s="1363"/>
      <c r="P539" s="35"/>
      <c r="Q539" s="35"/>
    </row>
    <row r="540" spans="1:17" s="436" customFormat="1" ht="15" customHeight="1">
      <c r="A540" s="438">
        <v>69</v>
      </c>
      <c r="B540" s="438" t="s">
        <v>192</v>
      </c>
      <c r="C540" s="438" t="s">
        <v>193</v>
      </c>
      <c r="D540" s="194" t="s">
        <v>213</v>
      </c>
      <c r="E540" s="438" t="s">
        <v>314</v>
      </c>
      <c r="F540" s="438">
        <v>1</v>
      </c>
      <c r="G540" s="438">
        <v>0</v>
      </c>
      <c r="H540" s="207" t="s">
        <v>195</v>
      </c>
      <c r="I540" s="439">
        <v>1</v>
      </c>
      <c r="J540" s="439"/>
      <c r="K540" s="58"/>
      <c r="L540" s="59"/>
      <c r="M540" s="440"/>
      <c r="N540" s="440"/>
      <c r="O540" s="1363"/>
      <c r="P540" s="35"/>
      <c r="Q540" s="35"/>
    </row>
    <row r="541" spans="1:17" s="436" customFormat="1" ht="15" customHeight="1">
      <c r="A541" s="438"/>
      <c r="B541" s="438" t="s">
        <v>192</v>
      </c>
      <c r="C541" s="438" t="s">
        <v>193</v>
      </c>
      <c r="D541" s="194" t="s">
        <v>213</v>
      </c>
      <c r="E541" s="438" t="s">
        <v>314</v>
      </c>
      <c r="F541" s="438">
        <v>1</v>
      </c>
      <c r="G541" s="438">
        <v>5000</v>
      </c>
      <c r="H541" s="207"/>
      <c r="I541" s="439">
        <v>1</v>
      </c>
      <c r="J541" s="439"/>
      <c r="K541" s="58"/>
      <c r="L541" s="59"/>
      <c r="M541" s="440"/>
      <c r="N541" s="440"/>
      <c r="O541" s="1363"/>
      <c r="P541" s="35"/>
      <c r="Q541" s="35"/>
    </row>
    <row r="542" spans="1:17" s="436" customFormat="1" ht="15" customHeight="1">
      <c r="A542" s="438"/>
      <c r="B542" s="438" t="s">
        <v>192</v>
      </c>
      <c r="C542" s="438" t="s">
        <v>193</v>
      </c>
      <c r="D542" s="194" t="s">
        <v>213</v>
      </c>
      <c r="E542" s="438" t="s">
        <v>314</v>
      </c>
      <c r="F542" s="438">
        <v>1</v>
      </c>
      <c r="G542" s="438">
        <v>10000</v>
      </c>
      <c r="H542" s="207"/>
      <c r="I542" s="439">
        <v>0.9</v>
      </c>
      <c r="J542" s="439"/>
      <c r="K542" s="58"/>
      <c r="L542" s="59"/>
      <c r="M542" s="440"/>
      <c r="N542" s="440"/>
      <c r="O542" s="1363"/>
      <c r="P542" s="35"/>
      <c r="Q542" s="35"/>
    </row>
    <row r="543" spans="1:17" s="436" customFormat="1" ht="15" customHeight="1">
      <c r="A543" s="438"/>
      <c r="B543" s="438" t="s">
        <v>192</v>
      </c>
      <c r="C543" s="438" t="s">
        <v>193</v>
      </c>
      <c r="D543" s="194" t="s">
        <v>213</v>
      </c>
      <c r="E543" s="438" t="s">
        <v>314</v>
      </c>
      <c r="F543" s="438">
        <v>1</v>
      </c>
      <c r="G543" s="438">
        <v>30000</v>
      </c>
      <c r="H543" s="207"/>
      <c r="I543" s="439">
        <v>0.85</v>
      </c>
      <c r="J543" s="439"/>
      <c r="K543" s="58"/>
      <c r="L543" s="59"/>
      <c r="M543" s="440"/>
      <c r="N543" s="440"/>
      <c r="O543" s="1363"/>
      <c r="P543" s="35"/>
      <c r="Q543" s="35"/>
    </row>
    <row r="544" spans="1:17" s="436" customFormat="1" ht="15" customHeight="1">
      <c r="A544" s="438"/>
      <c r="B544" s="438" t="s">
        <v>192</v>
      </c>
      <c r="C544" s="438" t="s">
        <v>193</v>
      </c>
      <c r="D544" s="194" t="s">
        <v>213</v>
      </c>
      <c r="E544" s="438" t="s">
        <v>314</v>
      </c>
      <c r="F544" s="438">
        <v>1</v>
      </c>
      <c r="G544" s="438">
        <v>50000</v>
      </c>
      <c r="H544" s="207"/>
      <c r="I544" s="439">
        <v>0.8</v>
      </c>
      <c r="J544" s="439"/>
      <c r="K544" s="58"/>
      <c r="L544" s="59"/>
      <c r="M544" s="440"/>
      <c r="N544" s="440"/>
      <c r="O544" s="1363"/>
      <c r="P544" s="35"/>
      <c r="Q544" s="35"/>
    </row>
    <row r="545" spans="1:17" s="436" customFormat="1" ht="15" customHeight="1">
      <c r="A545" s="438"/>
      <c r="B545" s="438" t="s">
        <v>192</v>
      </c>
      <c r="C545" s="438" t="s">
        <v>193</v>
      </c>
      <c r="D545" s="194" t="s">
        <v>213</v>
      </c>
      <c r="E545" s="438" t="s">
        <v>314</v>
      </c>
      <c r="F545" s="438">
        <v>1</v>
      </c>
      <c r="G545" s="438">
        <v>100000</v>
      </c>
      <c r="H545" s="207"/>
      <c r="I545" s="439">
        <v>0.78</v>
      </c>
      <c r="J545" s="439"/>
      <c r="K545" s="58"/>
      <c r="L545" s="59"/>
      <c r="M545" s="440"/>
      <c r="N545" s="440"/>
      <c r="O545" s="1363"/>
      <c r="P545" s="35"/>
      <c r="Q545" s="35"/>
    </row>
    <row r="546" spans="1:17" s="436" customFormat="1" ht="15" customHeight="1">
      <c r="A546" s="438"/>
      <c r="B546" s="438" t="s">
        <v>192</v>
      </c>
      <c r="C546" s="438" t="s">
        <v>193</v>
      </c>
      <c r="D546" s="194" t="s">
        <v>213</v>
      </c>
      <c r="E546" s="438" t="s">
        <v>314</v>
      </c>
      <c r="F546" s="438">
        <v>1</v>
      </c>
      <c r="G546" s="438">
        <v>200000</v>
      </c>
      <c r="H546" s="207"/>
      <c r="I546" s="439">
        <v>0.75</v>
      </c>
      <c r="J546" s="439"/>
      <c r="K546" s="58"/>
      <c r="L546" s="59"/>
      <c r="M546" s="440"/>
      <c r="N546" s="440"/>
      <c r="O546" s="1363"/>
      <c r="P546" s="35"/>
      <c r="Q546" s="35"/>
    </row>
    <row r="547" spans="1:17" s="538" customFormat="1" ht="15" customHeight="1">
      <c r="A547" s="534">
        <v>70</v>
      </c>
      <c r="B547" s="534" t="s">
        <v>196</v>
      </c>
      <c r="C547" s="534" t="s">
        <v>197</v>
      </c>
      <c r="D547" s="454" t="s">
        <v>214</v>
      </c>
      <c r="E547" s="534" t="s">
        <v>314</v>
      </c>
      <c r="F547" s="534">
        <v>1</v>
      </c>
      <c r="G547" s="534">
        <v>0</v>
      </c>
      <c r="H547" s="535" t="s">
        <v>195</v>
      </c>
      <c r="I547" s="536">
        <v>0.81</v>
      </c>
      <c r="J547" s="536"/>
      <c r="K547" s="58"/>
      <c r="L547" s="59"/>
      <c r="M547" s="537"/>
      <c r="N547" s="537"/>
      <c r="O547" s="1363"/>
      <c r="P547" s="35"/>
      <c r="Q547" s="35"/>
    </row>
    <row r="548" spans="1:17" s="538" customFormat="1" ht="15" customHeight="1">
      <c r="A548" s="534"/>
      <c r="B548" s="534" t="s">
        <v>196</v>
      </c>
      <c r="C548" s="534" t="s">
        <v>197</v>
      </c>
      <c r="D548" s="454" t="s">
        <v>214</v>
      </c>
      <c r="E548" s="534" t="s">
        <v>314</v>
      </c>
      <c r="F548" s="534">
        <v>1</v>
      </c>
      <c r="G548" s="534">
        <v>5000</v>
      </c>
      <c r="H548" s="535"/>
      <c r="I548" s="536">
        <v>0.81</v>
      </c>
      <c r="J548" s="536"/>
      <c r="K548" s="58"/>
      <c r="L548" s="59"/>
      <c r="M548" s="537"/>
      <c r="N548" s="537"/>
      <c r="O548" s="1363"/>
      <c r="P548" s="35"/>
      <c r="Q548" s="35"/>
    </row>
    <row r="549" spans="1:17" s="538" customFormat="1" ht="15" customHeight="1">
      <c r="A549" s="534"/>
      <c r="B549" s="534" t="s">
        <v>196</v>
      </c>
      <c r="C549" s="534" t="s">
        <v>197</v>
      </c>
      <c r="D549" s="454" t="s">
        <v>214</v>
      </c>
      <c r="E549" s="534" t="s">
        <v>314</v>
      </c>
      <c r="F549" s="534">
        <v>1</v>
      </c>
      <c r="G549" s="534">
        <v>10000</v>
      </c>
      <c r="H549" s="535"/>
      <c r="I549" s="536">
        <v>0.47</v>
      </c>
      <c r="J549" s="536"/>
      <c r="K549" s="58"/>
      <c r="L549" s="59"/>
      <c r="M549" s="537"/>
      <c r="N549" s="537"/>
      <c r="O549" s="1363"/>
      <c r="P549" s="35"/>
      <c r="Q549" s="35"/>
    </row>
    <row r="550" spans="1:17" s="538" customFormat="1" ht="15" customHeight="1">
      <c r="A550" s="534"/>
      <c r="B550" s="534" t="s">
        <v>196</v>
      </c>
      <c r="C550" s="534" t="s">
        <v>197</v>
      </c>
      <c r="D550" s="454" t="s">
        <v>214</v>
      </c>
      <c r="E550" s="534" t="s">
        <v>314</v>
      </c>
      <c r="F550" s="534">
        <v>1</v>
      </c>
      <c r="G550" s="534">
        <v>20000</v>
      </c>
      <c r="H550" s="535"/>
      <c r="I550" s="536">
        <v>0.45</v>
      </c>
      <c r="J550" s="536"/>
      <c r="K550" s="58"/>
      <c r="L550" s="59"/>
      <c r="M550" s="537"/>
      <c r="N550" s="537"/>
      <c r="O550" s="1363"/>
      <c r="P550" s="35"/>
      <c r="Q550" s="35"/>
    </row>
    <row r="551" spans="1:17" s="538" customFormat="1" ht="15" customHeight="1">
      <c r="A551" s="534"/>
      <c r="B551" s="534" t="s">
        <v>196</v>
      </c>
      <c r="C551" s="534" t="s">
        <v>197</v>
      </c>
      <c r="D551" s="454" t="s">
        <v>214</v>
      </c>
      <c r="E551" s="534" t="s">
        <v>314</v>
      </c>
      <c r="F551" s="534">
        <v>1</v>
      </c>
      <c r="G551" s="534">
        <v>30000</v>
      </c>
      <c r="H551" s="535"/>
      <c r="I551" s="536">
        <v>0.45</v>
      </c>
      <c r="J551" s="536"/>
      <c r="K551" s="58"/>
      <c r="L551" s="59"/>
      <c r="M551" s="537"/>
      <c r="N551" s="537"/>
      <c r="O551" s="1363"/>
      <c r="P551" s="35"/>
      <c r="Q551" s="35"/>
    </row>
    <row r="552" spans="1:17" s="538" customFormat="1" ht="15" customHeight="1">
      <c r="A552" s="534"/>
      <c r="B552" s="534" t="s">
        <v>196</v>
      </c>
      <c r="C552" s="534" t="s">
        <v>197</v>
      </c>
      <c r="D552" s="454" t="s">
        <v>214</v>
      </c>
      <c r="E552" s="534" t="s">
        <v>314</v>
      </c>
      <c r="F552" s="534">
        <v>1</v>
      </c>
      <c r="G552" s="534">
        <v>50000</v>
      </c>
      <c r="H552" s="535"/>
      <c r="I552" s="536">
        <v>0.41</v>
      </c>
      <c r="J552" s="536"/>
      <c r="K552" s="58"/>
      <c r="L552" s="59"/>
      <c r="M552" s="537"/>
      <c r="N552" s="537"/>
      <c r="O552" s="1363"/>
      <c r="P552" s="35"/>
      <c r="Q552" s="35"/>
    </row>
    <row r="553" spans="1:17" s="538" customFormat="1" ht="15" customHeight="1">
      <c r="A553" s="534"/>
      <c r="B553" s="534" t="s">
        <v>196</v>
      </c>
      <c r="C553" s="534" t="s">
        <v>197</v>
      </c>
      <c r="D553" s="454" t="s">
        <v>214</v>
      </c>
      <c r="E553" s="534" t="s">
        <v>314</v>
      </c>
      <c r="F553" s="534">
        <v>1</v>
      </c>
      <c r="G553" s="534">
        <v>100000</v>
      </c>
      <c r="H553" s="535"/>
      <c r="I553" s="536">
        <v>0.38</v>
      </c>
      <c r="J553" s="536"/>
      <c r="K553" s="58"/>
      <c r="L553" s="59"/>
      <c r="M553" s="537"/>
      <c r="N553" s="537"/>
      <c r="O553" s="1363"/>
      <c r="P553" s="35"/>
      <c r="Q553" s="35"/>
    </row>
    <row r="554" spans="1:17" s="538" customFormat="1" ht="15" customHeight="1">
      <c r="A554" s="534">
        <v>71</v>
      </c>
      <c r="B554" s="534" t="s">
        <v>198</v>
      </c>
      <c r="C554" s="534" t="s">
        <v>199</v>
      </c>
      <c r="D554" s="454" t="s">
        <v>214</v>
      </c>
      <c r="E554" s="534" t="s">
        <v>314</v>
      </c>
      <c r="F554" s="534">
        <v>1</v>
      </c>
      <c r="G554" s="534">
        <v>0</v>
      </c>
      <c r="H554" s="535" t="s">
        <v>195</v>
      </c>
      <c r="I554" s="536">
        <v>0.34</v>
      </c>
      <c r="J554" s="536"/>
      <c r="K554" s="58"/>
      <c r="L554" s="59"/>
      <c r="M554" s="537"/>
      <c r="N554" s="537"/>
      <c r="O554" s="1363"/>
      <c r="P554" s="35"/>
      <c r="Q554" s="35"/>
    </row>
    <row r="555" spans="1:17" s="538" customFormat="1" ht="15" customHeight="1">
      <c r="A555" s="534"/>
      <c r="B555" s="534" t="s">
        <v>198</v>
      </c>
      <c r="C555" s="534" t="s">
        <v>199</v>
      </c>
      <c r="D555" s="454" t="s">
        <v>214</v>
      </c>
      <c r="E555" s="534" t="s">
        <v>314</v>
      </c>
      <c r="F555" s="534">
        <v>1</v>
      </c>
      <c r="G555" s="534">
        <v>5000</v>
      </c>
      <c r="H555" s="535"/>
      <c r="I555" s="536">
        <v>0.34</v>
      </c>
      <c r="J555" s="536"/>
      <c r="K555" s="58"/>
      <c r="L555" s="59"/>
      <c r="M555" s="537"/>
      <c r="N555" s="537"/>
      <c r="O555" s="1363"/>
      <c r="P555" s="35"/>
      <c r="Q555" s="35"/>
    </row>
    <row r="556" spans="1:17" s="538" customFormat="1" ht="15" customHeight="1">
      <c r="A556" s="534"/>
      <c r="B556" s="534" t="s">
        <v>198</v>
      </c>
      <c r="C556" s="534" t="s">
        <v>199</v>
      </c>
      <c r="D556" s="454" t="s">
        <v>214</v>
      </c>
      <c r="E556" s="534" t="s">
        <v>314</v>
      </c>
      <c r="F556" s="534">
        <v>1</v>
      </c>
      <c r="G556" s="534">
        <v>10000</v>
      </c>
      <c r="H556" s="535"/>
      <c r="I556" s="536">
        <v>0.28999999999999998</v>
      </c>
      <c r="J556" s="536"/>
      <c r="K556" s="58"/>
      <c r="L556" s="59"/>
      <c r="M556" s="537"/>
      <c r="N556" s="537"/>
      <c r="O556" s="1363"/>
      <c r="P556" s="35"/>
      <c r="Q556" s="35"/>
    </row>
    <row r="557" spans="1:17" s="538" customFormat="1" ht="15" customHeight="1">
      <c r="A557" s="534"/>
      <c r="B557" s="534" t="s">
        <v>198</v>
      </c>
      <c r="C557" s="534" t="s">
        <v>199</v>
      </c>
      <c r="D557" s="454" t="s">
        <v>214</v>
      </c>
      <c r="E557" s="534" t="s">
        <v>314</v>
      </c>
      <c r="F557" s="534">
        <v>1</v>
      </c>
      <c r="G557" s="534">
        <v>30000</v>
      </c>
      <c r="H557" s="535"/>
      <c r="I557" s="536">
        <v>0.27</v>
      </c>
      <c r="J557" s="536"/>
      <c r="K557" s="58"/>
      <c r="L557" s="59"/>
      <c r="M557" s="537"/>
      <c r="N557" s="537"/>
      <c r="O557" s="1363"/>
      <c r="P557" s="35"/>
      <c r="Q557" s="35"/>
    </row>
    <row r="558" spans="1:17" s="538" customFormat="1" ht="15" customHeight="1">
      <c r="A558" s="534"/>
      <c r="B558" s="534" t="s">
        <v>198</v>
      </c>
      <c r="C558" s="534" t="s">
        <v>199</v>
      </c>
      <c r="D558" s="454" t="s">
        <v>214</v>
      </c>
      <c r="E558" s="534" t="s">
        <v>314</v>
      </c>
      <c r="F558" s="534">
        <v>1</v>
      </c>
      <c r="G558" s="534">
        <v>50000</v>
      </c>
      <c r="H558" s="535"/>
      <c r="I558" s="536">
        <v>0.19</v>
      </c>
      <c r="J558" s="536"/>
      <c r="K558" s="58"/>
      <c r="L558" s="59"/>
      <c r="M558" s="537"/>
      <c r="N558" s="537"/>
      <c r="O558" s="1363"/>
      <c r="P558" s="35"/>
      <c r="Q558" s="35"/>
    </row>
    <row r="559" spans="1:17" s="538" customFormat="1" ht="15" customHeight="1">
      <c r="A559" s="534"/>
      <c r="B559" s="534" t="s">
        <v>198</v>
      </c>
      <c r="C559" s="534" t="s">
        <v>199</v>
      </c>
      <c r="D559" s="454" t="s">
        <v>214</v>
      </c>
      <c r="E559" s="534" t="s">
        <v>314</v>
      </c>
      <c r="F559" s="534">
        <v>1</v>
      </c>
      <c r="G559" s="534">
        <v>100000</v>
      </c>
      <c r="H559" s="535"/>
      <c r="I559" s="536">
        <v>0.15</v>
      </c>
      <c r="J559" s="536"/>
      <c r="K559" s="58"/>
      <c r="L559" s="59"/>
      <c r="M559" s="537"/>
      <c r="N559" s="537"/>
      <c r="O559" s="1363"/>
      <c r="P559" s="35"/>
      <c r="Q559" s="35"/>
    </row>
    <row r="560" spans="1:17" s="538" customFormat="1" ht="15" customHeight="1">
      <c r="A560" s="534"/>
      <c r="B560" s="534" t="s">
        <v>198</v>
      </c>
      <c r="C560" s="534" t="s">
        <v>199</v>
      </c>
      <c r="D560" s="454" t="s">
        <v>214</v>
      </c>
      <c r="E560" s="534" t="s">
        <v>314</v>
      </c>
      <c r="F560" s="534">
        <v>1</v>
      </c>
      <c r="G560" s="534">
        <v>200000</v>
      </c>
      <c r="H560" s="535"/>
      <c r="I560" s="536">
        <v>0.13</v>
      </c>
      <c r="J560" s="536"/>
      <c r="K560" s="58"/>
      <c r="L560" s="59"/>
      <c r="M560" s="537"/>
      <c r="N560" s="537"/>
      <c r="O560" s="1363"/>
      <c r="P560" s="35"/>
      <c r="Q560" s="35"/>
    </row>
    <row r="561" spans="1:17" s="538" customFormat="1" ht="15" customHeight="1">
      <c r="A561" s="534">
        <v>72</v>
      </c>
      <c r="B561" s="534" t="s">
        <v>200</v>
      </c>
      <c r="C561" s="534" t="s">
        <v>201</v>
      </c>
      <c r="D561" s="454" t="s">
        <v>215</v>
      </c>
      <c r="E561" s="534" t="s">
        <v>314</v>
      </c>
      <c r="F561" s="534">
        <v>1</v>
      </c>
      <c r="G561" s="534">
        <v>0</v>
      </c>
      <c r="H561" s="535" t="s">
        <v>1409</v>
      </c>
      <c r="I561" s="536">
        <v>0.25</v>
      </c>
      <c r="J561" s="536"/>
      <c r="K561" s="58"/>
      <c r="L561" s="59"/>
      <c r="M561" s="537"/>
      <c r="N561" s="537"/>
      <c r="O561" s="1363"/>
      <c r="P561" s="35"/>
      <c r="Q561" s="35"/>
    </row>
    <row r="562" spans="1:17" s="538" customFormat="1" ht="15" customHeight="1">
      <c r="A562" s="534"/>
      <c r="B562" s="534" t="s">
        <v>202</v>
      </c>
      <c r="C562" s="534" t="s">
        <v>203</v>
      </c>
      <c r="D562" s="454" t="s">
        <v>215</v>
      </c>
      <c r="E562" s="534" t="s">
        <v>314</v>
      </c>
      <c r="F562" s="534">
        <v>1</v>
      </c>
      <c r="G562" s="534">
        <v>0</v>
      </c>
      <c r="H562" s="535" t="s">
        <v>1409</v>
      </c>
      <c r="I562" s="536">
        <v>0.27</v>
      </c>
      <c r="J562" s="536"/>
      <c r="K562" s="58"/>
      <c r="L562" s="59"/>
      <c r="M562" s="537"/>
      <c r="N562" s="537"/>
      <c r="O562" s="1363"/>
      <c r="P562" s="35"/>
      <c r="Q562" s="35"/>
    </row>
    <row r="563" spans="1:17" s="538" customFormat="1" ht="15" customHeight="1">
      <c r="A563" s="534"/>
      <c r="B563" s="534" t="s">
        <v>202</v>
      </c>
      <c r="C563" s="534" t="s">
        <v>203</v>
      </c>
      <c r="D563" s="454" t="s">
        <v>215</v>
      </c>
      <c r="E563" s="534" t="s">
        <v>314</v>
      </c>
      <c r="F563" s="534">
        <v>1</v>
      </c>
      <c r="G563" s="534">
        <v>10000</v>
      </c>
      <c r="H563" s="535"/>
      <c r="I563" s="536">
        <v>0.27</v>
      </c>
      <c r="J563" s="536"/>
      <c r="K563" s="58"/>
      <c r="L563" s="59"/>
      <c r="M563" s="537"/>
      <c r="N563" s="537"/>
      <c r="O563" s="1363"/>
      <c r="P563" s="35"/>
      <c r="Q563" s="35"/>
    </row>
    <row r="564" spans="1:17" s="538" customFormat="1" ht="15" customHeight="1">
      <c r="A564" s="534"/>
      <c r="B564" s="534" t="s">
        <v>202</v>
      </c>
      <c r="C564" s="534" t="s">
        <v>203</v>
      </c>
      <c r="D564" s="454" t="s">
        <v>215</v>
      </c>
      <c r="E564" s="534" t="s">
        <v>314</v>
      </c>
      <c r="F564" s="534">
        <v>1</v>
      </c>
      <c r="G564" s="534">
        <v>20000</v>
      </c>
      <c r="H564" s="535"/>
      <c r="I564" s="536">
        <v>0.23</v>
      </c>
      <c r="J564" s="536"/>
      <c r="K564" s="58"/>
      <c r="L564" s="59"/>
      <c r="M564" s="537"/>
      <c r="N564" s="537"/>
      <c r="O564" s="1363"/>
      <c r="P564" s="35"/>
      <c r="Q564" s="35"/>
    </row>
    <row r="565" spans="1:17" s="538" customFormat="1" ht="15" customHeight="1">
      <c r="A565" s="534"/>
      <c r="B565" s="534" t="s">
        <v>202</v>
      </c>
      <c r="C565" s="534" t="s">
        <v>203</v>
      </c>
      <c r="D565" s="454" t="s">
        <v>215</v>
      </c>
      <c r="E565" s="534" t="s">
        <v>314</v>
      </c>
      <c r="F565" s="534">
        <v>1</v>
      </c>
      <c r="G565" s="534">
        <v>50000</v>
      </c>
      <c r="H565" s="535"/>
      <c r="I565" s="536">
        <v>0.2</v>
      </c>
      <c r="J565" s="536"/>
      <c r="K565" s="58"/>
      <c r="L565" s="59"/>
      <c r="M565" s="537"/>
      <c r="N565" s="537"/>
      <c r="O565" s="1363"/>
      <c r="P565" s="35"/>
      <c r="Q565" s="35"/>
    </row>
    <row r="566" spans="1:17" s="538" customFormat="1" ht="15" customHeight="1">
      <c r="A566" s="534"/>
      <c r="B566" s="534" t="s">
        <v>202</v>
      </c>
      <c r="C566" s="534" t="s">
        <v>203</v>
      </c>
      <c r="D566" s="454" t="s">
        <v>215</v>
      </c>
      <c r="E566" s="534" t="s">
        <v>314</v>
      </c>
      <c r="F566" s="534">
        <v>1</v>
      </c>
      <c r="G566" s="534">
        <v>100000</v>
      </c>
      <c r="H566" s="535"/>
      <c r="I566" s="536">
        <v>0.16</v>
      </c>
      <c r="J566" s="536"/>
      <c r="K566" s="58"/>
      <c r="L566" s="59"/>
      <c r="M566" s="537"/>
      <c r="N566" s="537"/>
      <c r="O566" s="1363"/>
      <c r="P566" s="35"/>
      <c r="Q566" s="35"/>
    </row>
    <row r="567" spans="1:17" s="538" customFormat="1" ht="15" customHeight="1">
      <c r="A567" s="534"/>
      <c r="B567" s="534" t="s">
        <v>202</v>
      </c>
      <c r="C567" s="534" t="s">
        <v>203</v>
      </c>
      <c r="D567" s="454" t="s">
        <v>215</v>
      </c>
      <c r="E567" s="534" t="s">
        <v>314</v>
      </c>
      <c r="F567" s="534">
        <v>1</v>
      </c>
      <c r="G567" s="534">
        <v>300000</v>
      </c>
      <c r="H567" s="535"/>
      <c r="I567" s="536">
        <v>0.13</v>
      </c>
      <c r="J567" s="536"/>
      <c r="K567" s="58"/>
      <c r="L567" s="59"/>
      <c r="M567" s="537"/>
      <c r="N567" s="537"/>
      <c r="O567" s="1363"/>
      <c r="P567" s="35"/>
      <c r="Q567" s="35"/>
    </row>
    <row r="568" spans="1:17" s="538" customFormat="1" ht="15" customHeight="1">
      <c r="A568" s="534">
        <v>73</v>
      </c>
      <c r="B568" s="534" t="s">
        <v>204</v>
      </c>
      <c r="C568" s="534" t="s">
        <v>205</v>
      </c>
      <c r="D568" s="454" t="s">
        <v>408</v>
      </c>
      <c r="E568" s="534" t="s">
        <v>314</v>
      </c>
      <c r="F568" s="534">
        <v>1</v>
      </c>
      <c r="G568" s="534">
        <v>0</v>
      </c>
      <c r="H568" s="535" t="s">
        <v>1409</v>
      </c>
      <c r="I568" s="536">
        <v>0.25</v>
      </c>
      <c r="J568" s="536"/>
      <c r="K568" s="58"/>
      <c r="L568" s="59"/>
      <c r="M568" s="537"/>
      <c r="N568" s="537"/>
      <c r="O568" s="1363"/>
      <c r="P568" s="35"/>
      <c r="Q568" s="35"/>
    </row>
    <row r="569" spans="1:17" s="538" customFormat="1" ht="15" customHeight="1">
      <c r="A569" s="534"/>
      <c r="B569" s="534" t="s">
        <v>206</v>
      </c>
      <c r="C569" s="534" t="s">
        <v>207</v>
      </c>
      <c r="D569" s="454" t="s">
        <v>216</v>
      </c>
      <c r="E569" s="534" t="s">
        <v>314</v>
      </c>
      <c r="F569" s="534">
        <v>1</v>
      </c>
      <c r="G569" s="534">
        <v>0</v>
      </c>
      <c r="H569" s="535" t="s">
        <v>195</v>
      </c>
      <c r="I569" s="536">
        <v>0.81</v>
      </c>
      <c r="J569" s="536"/>
      <c r="K569" s="58"/>
      <c r="L569" s="59"/>
      <c r="M569" s="537"/>
      <c r="N569" s="537"/>
      <c r="O569" s="1363"/>
      <c r="P569" s="35"/>
      <c r="Q569" s="35"/>
    </row>
    <row r="570" spans="1:17" s="538" customFormat="1" ht="15" customHeight="1">
      <c r="A570" s="534"/>
      <c r="B570" s="534" t="s">
        <v>206</v>
      </c>
      <c r="C570" s="534" t="s">
        <v>207</v>
      </c>
      <c r="D570" s="454" t="s">
        <v>216</v>
      </c>
      <c r="E570" s="534" t="s">
        <v>314</v>
      </c>
      <c r="F570" s="534">
        <v>1</v>
      </c>
      <c r="G570" s="534">
        <v>5000</v>
      </c>
      <c r="H570" s="535"/>
      <c r="I570" s="536">
        <v>0.81</v>
      </c>
      <c r="J570" s="536"/>
      <c r="K570" s="58"/>
      <c r="L570" s="59"/>
      <c r="M570" s="537"/>
      <c r="N570" s="537"/>
      <c r="O570" s="1363"/>
      <c r="P570" s="35"/>
      <c r="Q570" s="35"/>
    </row>
    <row r="571" spans="1:17" s="538" customFormat="1" ht="15" customHeight="1">
      <c r="A571" s="534"/>
      <c r="B571" s="534" t="s">
        <v>206</v>
      </c>
      <c r="C571" s="534" t="s">
        <v>207</v>
      </c>
      <c r="D571" s="454" t="s">
        <v>216</v>
      </c>
      <c r="E571" s="534" t="s">
        <v>314</v>
      </c>
      <c r="F571" s="534">
        <v>1</v>
      </c>
      <c r="G571" s="534">
        <v>10000</v>
      </c>
      <c r="H571" s="535"/>
      <c r="I571" s="536">
        <v>0.47</v>
      </c>
      <c r="J571" s="536"/>
      <c r="K571" s="58"/>
      <c r="L571" s="59"/>
      <c r="M571" s="537"/>
      <c r="N571" s="537"/>
      <c r="O571" s="1363"/>
      <c r="P571" s="35"/>
      <c r="Q571" s="35"/>
    </row>
    <row r="572" spans="1:17" s="538" customFormat="1" ht="15" customHeight="1">
      <c r="A572" s="534"/>
      <c r="B572" s="534" t="s">
        <v>206</v>
      </c>
      <c r="C572" s="534" t="s">
        <v>207</v>
      </c>
      <c r="D572" s="454" t="s">
        <v>216</v>
      </c>
      <c r="E572" s="534" t="s">
        <v>314</v>
      </c>
      <c r="F572" s="534">
        <v>1</v>
      </c>
      <c r="G572" s="534">
        <v>20000</v>
      </c>
      <c r="H572" s="535"/>
      <c r="I572" s="536">
        <v>0.45</v>
      </c>
      <c r="J572" s="536"/>
      <c r="K572" s="58"/>
      <c r="L572" s="59"/>
      <c r="M572" s="537"/>
      <c r="N572" s="537"/>
      <c r="O572" s="1363"/>
      <c r="P572" s="35"/>
      <c r="Q572" s="35"/>
    </row>
    <row r="573" spans="1:17" s="538" customFormat="1" ht="15" customHeight="1">
      <c r="A573" s="534"/>
      <c r="B573" s="534" t="s">
        <v>206</v>
      </c>
      <c r="C573" s="534" t="s">
        <v>207</v>
      </c>
      <c r="D573" s="454" t="s">
        <v>216</v>
      </c>
      <c r="E573" s="534" t="s">
        <v>314</v>
      </c>
      <c r="F573" s="534">
        <v>1</v>
      </c>
      <c r="G573" s="534">
        <v>30000</v>
      </c>
      <c r="H573" s="535"/>
      <c r="I573" s="536">
        <v>0.45</v>
      </c>
      <c r="J573" s="536"/>
      <c r="K573" s="58"/>
      <c r="L573" s="59"/>
      <c r="M573" s="537"/>
      <c r="N573" s="537"/>
      <c r="O573" s="1363"/>
      <c r="P573" s="35"/>
      <c r="Q573" s="35"/>
    </row>
    <row r="574" spans="1:17" s="538" customFormat="1" ht="15" customHeight="1">
      <c r="A574" s="534"/>
      <c r="B574" s="534" t="s">
        <v>206</v>
      </c>
      <c r="C574" s="534" t="s">
        <v>207</v>
      </c>
      <c r="D574" s="454" t="s">
        <v>216</v>
      </c>
      <c r="E574" s="534" t="s">
        <v>314</v>
      </c>
      <c r="F574" s="534">
        <v>1</v>
      </c>
      <c r="G574" s="534">
        <v>50000</v>
      </c>
      <c r="H574" s="535"/>
      <c r="I574" s="536">
        <v>0.41</v>
      </c>
      <c r="J574" s="536"/>
      <c r="K574" s="58"/>
      <c r="L574" s="59"/>
      <c r="M574" s="537"/>
      <c r="N574" s="537"/>
      <c r="O574" s="1363"/>
      <c r="P574" s="35"/>
      <c r="Q574" s="35"/>
    </row>
    <row r="575" spans="1:17" s="538" customFormat="1" ht="15" customHeight="1">
      <c r="A575" s="534"/>
      <c r="B575" s="534" t="s">
        <v>206</v>
      </c>
      <c r="C575" s="534" t="s">
        <v>207</v>
      </c>
      <c r="D575" s="454" t="s">
        <v>216</v>
      </c>
      <c r="E575" s="534" t="s">
        <v>314</v>
      </c>
      <c r="F575" s="534">
        <v>1</v>
      </c>
      <c r="G575" s="534">
        <v>100000</v>
      </c>
      <c r="H575" s="535"/>
      <c r="I575" s="536">
        <v>0.38</v>
      </c>
      <c r="J575" s="536"/>
      <c r="K575" s="58"/>
      <c r="L575" s="59"/>
      <c r="M575" s="537"/>
      <c r="N575" s="537"/>
      <c r="O575" s="1363"/>
      <c r="P575" s="35"/>
      <c r="Q575" s="35"/>
    </row>
    <row r="576" spans="1:17" s="538" customFormat="1" ht="15" customHeight="1">
      <c r="A576" s="534">
        <v>74</v>
      </c>
      <c r="B576" s="534" t="s">
        <v>208</v>
      </c>
      <c r="C576" s="534" t="s">
        <v>209</v>
      </c>
      <c r="D576" s="454" t="s">
        <v>216</v>
      </c>
      <c r="E576" s="534" t="s">
        <v>314</v>
      </c>
      <c r="F576" s="534">
        <v>1</v>
      </c>
      <c r="G576" s="534">
        <v>0</v>
      </c>
      <c r="H576" s="535" t="s">
        <v>195</v>
      </c>
      <c r="I576" s="536">
        <v>0.34</v>
      </c>
      <c r="J576" s="536"/>
      <c r="K576" s="58"/>
      <c r="L576" s="59"/>
      <c r="M576" s="537"/>
      <c r="N576" s="537"/>
      <c r="O576" s="1363"/>
      <c r="P576" s="35"/>
      <c r="Q576" s="35"/>
    </row>
    <row r="577" spans="1:17" s="538" customFormat="1" ht="15" customHeight="1">
      <c r="A577" s="534"/>
      <c r="B577" s="534" t="s">
        <v>208</v>
      </c>
      <c r="C577" s="534" t="s">
        <v>209</v>
      </c>
      <c r="D577" s="454" t="s">
        <v>216</v>
      </c>
      <c r="E577" s="534" t="s">
        <v>314</v>
      </c>
      <c r="F577" s="534">
        <v>1</v>
      </c>
      <c r="G577" s="534">
        <v>5000</v>
      </c>
      <c r="H577" s="535"/>
      <c r="I577" s="536">
        <v>0.34</v>
      </c>
      <c r="J577" s="536"/>
      <c r="K577" s="58"/>
      <c r="L577" s="59"/>
      <c r="M577" s="537"/>
      <c r="N577" s="537"/>
      <c r="O577" s="1363"/>
      <c r="P577" s="35"/>
      <c r="Q577" s="35"/>
    </row>
    <row r="578" spans="1:17" s="538" customFormat="1" ht="15" customHeight="1">
      <c r="A578" s="534"/>
      <c r="B578" s="534" t="s">
        <v>208</v>
      </c>
      <c r="C578" s="534" t="s">
        <v>209</v>
      </c>
      <c r="D578" s="454" t="s">
        <v>216</v>
      </c>
      <c r="E578" s="534" t="s">
        <v>314</v>
      </c>
      <c r="F578" s="534">
        <v>1</v>
      </c>
      <c r="G578" s="534">
        <v>10000</v>
      </c>
      <c r="H578" s="535"/>
      <c r="I578" s="536">
        <v>0.28999999999999998</v>
      </c>
      <c r="J578" s="536"/>
      <c r="K578" s="58"/>
      <c r="L578" s="59"/>
      <c r="M578" s="537"/>
      <c r="N578" s="537"/>
      <c r="O578" s="1363"/>
      <c r="P578" s="35"/>
      <c r="Q578" s="35"/>
    </row>
    <row r="579" spans="1:17" s="538" customFormat="1" ht="15" customHeight="1">
      <c r="A579" s="534"/>
      <c r="B579" s="534" t="s">
        <v>208</v>
      </c>
      <c r="C579" s="534" t="s">
        <v>209</v>
      </c>
      <c r="D579" s="454" t="s">
        <v>216</v>
      </c>
      <c r="E579" s="534" t="s">
        <v>314</v>
      </c>
      <c r="F579" s="534">
        <v>1</v>
      </c>
      <c r="G579" s="534">
        <v>30000</v>
      </c>
      <c r="H579" s="535"/>
      <c r="I579" s="536">
        <v>0.27</v>
      </c>
      <c r="J579" s="536"/>
      <c r="K579" s="58"/>
      <c r="L579" s="59"/>
      <c r="M579" s="537"/>
      <c r="N579" s="537"/>
      <c r="O579" s="1363"/>
      <c r="P579" s="35"/>
      <c r="Q579" s="35"/>
    </row>
    <row r="580" spans="1:17" s="538" customFormat="1" ht="15" customHeight="1">
      <c r="A580" s="534"/>
      <c r="B580" s="534" t="s">
        <v>208</v>
      </c>
      <c r="C580" s="534" t="s">
        <v>209</v>
      </c>
      <c r="D580" s="454" t="s">
        <v>216</v>
      </c>
      <c r="E580" s="534" t="s">
        <v>314</v>
      </c>
      <c r="F580" s="534">
        <v>1</v>
      </c>
      <c r="G580" s="534">
        <v>50000</v>
      </c>
      <c r="H580" s="535"/>
      <c r="I580" s="536">
        <v>0.19</v>
      </c>
      <c r="J580" s="536"/>
      <c r="K580" s="58"/>
      <c r="L580" s="59"/>
      <c r="M580" s="537"/>
      <c r="N580" s="537"/>
      <c r="O580" s="1363"/>
      <c r="P580" s="35"/>
      <c r="Q580" s="35"/>
    </row>
    <row r="581" spans="1:17" s="538" customFormat="1" ht="15" customHeight="1">
      <c r="A581" s="534"/>
      <c r="B581" s="534" t="s">
        <v>208</v>
      </c>
      <c r="C581" s="534" t="s">
        <v>209</v>
      </c>
      <c r="D581" s="454" t="s">
        <v>216</v>
      </c>
      <c r="E581" s="534" t="s">
        <v>314</v>
      </c>
      <c r="F581" s="534">
        <v>1</v>
      </c>
      <c r="G581" s="534">
        <v>100000</v>
      </c>
      <c r="H581" s="535"/>
      <c r="I581" s="536">
        <v>0.15</v>
      </c>
      <c r="J581" s="536"/>
      <c r="K581" s="58"/>
      <c r="L581" s="59"/>
      <c r="M581" s="537"/>
      <c r="N581" s="537"/>
      <c r="O581" s="1363"/>
      <c r="P581" s="35"/>
      <c r="Q581" s="35"/>
    </row>
    <row r="582" spans="1:17" s="538" customFormat="1" ht="15" customHeight="1">
      <c r="A582" s="534"/>
      <c r="B582" s="534" t="s">
        <v>208</v>
      </c>
      <c r="C582" s="534" t="s">
        <v>209</v>
      </c>
      <c r="D582" s="454" t="s">
        <v>216</v>
      </c>
      <c r="E582" s="534" t="s">
        <v>314</v>
      </c>
      <c r="F582" s="534">
        <v>1</v>
      </c>
      <c r="G582" s="534">
        <v>200000</v>
      </c>
      <c r="H582" s="535"/>
      <c r="I582" s="536">
        <v>0.13</v>
      </c>
      <c r="J582" s="536"/>
      <c r="K582" s="58"/>
      <c r="L582" s="59"/>
      <c r="M582" s="537"/>
      <c r="N582" s="537"/>
      <c r="O582" s="1363"/>
      <c r="P582" s="35"/>
      <c r="Q582" s="35"/>
    </row>
    <row r="583" spans="1:17" s="436" customFormat="1" ht="15" customHeight="1">
      <c r="A583" s="438">
        <v>75</v>
      </c>
      <c r="B583" s="438" t="s">
        <v>210</v>
      </c>
      <c r="C583" s="438" t="s">
        <v>211</v>
      </c>
      <c r="D583" s="194" t="s">
        <v>217</v>
      </c>
      <c r="E583" s="438" t="s">
        <v>314</v>
      </c>
      <c r="F583" s="438">
        <v>1</v>
      </c>
      <c r="G583" s="438">
        <v>0</v>
      </c>
      <c r="H583" s="207" t="s">
        <v>195</v>
      </c>
      <c r="I583" s="439">
        <v>0.3</v>
      </c>
      <c r="J583" s="439"/>
      <c r="K583" s="58"/>
      <c r="L583" s="59"/>
      <c r="M583" s="440"/>
      <c r="N583" s="440"/>
      <c r="O583" s="1363"/>
      <c r="P583" s="35"/>
      <c r="Q583" s="35"/>
    </row>
    <row r="584" spans="1:17" s="436" customFormat="1" ht="15" customHeight="1">
      <c r="A584" s="438"/>
      <c r="B584" s="438" t="s">
        <v>210</v>
      </c>
      <c r="C584" s="438" t="s">
        <v>211</v>
      </c>
      <c r="D584" s="194" t="s">
        <v>217</v>
      </c>
      <c r="E584" s="438" t="s">
        <v>314</v>
      </c>
      <c r="F584" s="438">
        <v>1</v>
      </c>
      <c r="G584" s="438">
        <v>5000</v>
      </c>
      <c r="H584" s="207"/>
      <c r="I584" s="439">
        <v>0.3</v>
      </c>
      <c r="J584" s="439"/>
      <c r="K584" s="58"/>
      <c r="L584" s="59"/>
      <c r="M584" s="440"/>
      <c r="N584" s="440"/>
      <c r="O584" s="1363"/>
      <c r="P584" s="35"/>
      <c r="Q584" s="35"/>
    </row>
    <row r="585" spans="1:17" s="436" customFormat="1" ht="15" customHeight="1">
      <c r="A585" s="438"/>
      <c r="B585" s="438" t="s">
        <v>210</v>
      </c>
      <c r="C585" s="438" t="s">
        <v>211</v>
      </c>
      <c r="D585" s="194" t="s">
        <v>217</v>
      </c>
      <c r="E585" s="438" t="s">
        <v>314</v>
      </c>
      <c r="F585" s="438">
        <v>1</v>
      </c>
      <c r="G585" s="438">
        <v>10000</v>
      </c>
      <c r="H585" s="207"/>
      <c r="I585" s="439">
        <v>0.28000000000000003</v>
      </c>
      <c r="J585" s="439"/>
      <c r="K585" s="58"/>
      <c r="L585" s="59"/>
      <c r="M585" s="440"/>
      <c r="N585" s="440"/>
      <c r="O585" s="1363"/>
      <c r="P585" s="35"/>
      <c r="Q585" s="35"/>
    </row>
    <row r="586" spans="1:17" s="436" customFormat="1" ht="15" customHeight="1">
      <c r="A586" s="438"/>
      <c r="B586" s="438" t="s">
        <v>210</v>
      </c>
      <c r="C586" s="438" t="s">
        <v>211</v>
      </c>
      <c r="D586" s="194" t="s">
        <v>217</v>
      </c>
      <c r="E586" s="438" t="s">
        <v>314</v>
      </c>
      <c r="F586" s="438">
        <v>1</v>
      </c>
      <c r="G586" s="438">
        <v>20000</v>
      </c>
      <c r="H586" s="207"/>
      <c r="I586" s="439">
        <v>0.24</v>
      </c>
      <c r="J586" s="439"/>
      <c r="K586" s="58"/>
      <c r="L586" s="59"/>
      <c r="M586" s="440"/>
      <c r="N586" s="440"/>
      <c r="O586" s="1363"/>
      <c r="P586" s="35"/>
      <c r="Q586" s="35"/>
    </row>
    <row r="587" spans="1:17" s="436" customFormat="1" ht="15" customHeight="1">
      <c r="A587" s="438"/>
      <c r="B587" s="438" t="s">
        <v>210</v>
      </c>
      <c r="C587" s="438" t="s">
        <v>211</v>
      </c>
      <c r="D587" s="194" t="s">
        <v>217</v>
      </c>
      <c r="E587" s="438" t="s">
        <v>314</v>
      </c>
      <c r="F587" s="438">
        <v>1</v>
      </c>
      <c r="G587" s="438">
        <v>30000</v>
      </c>
      <c r="H587" s="207"/>
      <c r="I587" s="439">
        <v>0.24</v>
      </c>
      <c r="J587" s="439"/>
      <c r="K587" s="58"/>
      <c r="L587" s="59"/>
      <c r="M587" s="440"/>
      <c r="N587" s="440"/>
      <c r="O587" s="1363"/>
      <c r="P587" s="35"/>
      <c r="Q587" s="35"/>
    </row>
    <row r="588" spans="1:17" s="437" customFormat="1" ht="15" customHeight="1">
      <c r="A588" s="438"/>
      <c r="B588" s="438" t="s">
        <v>210</v>
      </c>
      <c r="C588" s="438" t="s">
        <v>211</v>
      </c>
      <c r="D588" s="194" t="s">
        <v>217</v>
      </c>
      <c r="E588" s="438" t="s">
        <v>314</v>
      </c>
      <c r="F588" s="438">
        <v>1</v>
      </c>
      <c r="G588" s="438">
        <v>50000</v>
      </c>
      <c r="H588" s="207"/>
      <c r="I588" s="439">
        <v>0.23</v>
      </c>
      <c r="J588" s="439"/>
      <c r="K588" s="58"/>
      <c r="L588" s="59"/>
      <c r="M588" s="440"/>
      <c r="N588" s="440"/>
      <c r="O588" s="1363"/>
      <c r="P588" s="35"/>
      <c r="Q588" s="35"/>
    </row>
    <row r="589" spans="1:17" s="437" customFormat="1" ht="15" customHeight="1">
      <c r="A589" s="438"/>
      <c r="B589" s="438" t="s">
        <v>210</v>
      </c>
      <c r="C589" s="438" t="s">
        <v>211</v>
      </c>
      <c r="D589" s="194" t="s">
        <v>217</v>
      </c>
      <c r="E589" s="438" t="s">
        <v>314</v>
      </c>
      <c r="F589" s="438">
        <v>1</v>
      </c>
      <c r="G589" s="438">
        <v>100000</v>
      </c>
      <c r="H589" s="207"/>
      <c r="I589" s="439">
        <v>0.22</v>
      </c>
      <c r="J589" s="439"/>
      <c r="K589" s="58"/>
      <c r="L589" s="59"/>
      <c r="M589" s="440"/>
      <c r="N589" s="440"/>
      <c r="O589" s="1363"/>
      <c r="P589" s="35"/>
      <c r="Q589" s="35"/>
    </row>
    <row r="590" spans="1:17" s="437" customFormat="1" ht="15" customHeight="1">
      <c r="A590" s="438"/>
      <c r="B590" s="438" t="s">
        <v>210</v>
      </c>
      <c r="C590" s="438" t="s">
        <v>211</v>
      </c>
      <c r="D590" s="194" t="s">
        <v>217</v>
      </c>
      <c r="E590" s="438" t="s">
        <v>314</v>
      </c>
      <c r="F590" s="438">
        <v>1</v>
      </c>
      <c r="G590" s="438">
        <v>200000</v>
      </c>
      <c r="H590" s="207"/>
      <c r="I590" s="439">
        <v>0.21</v>
      </c>
      <c r="J590" s="439"/>
      <c r="K590" s="58"/>
      <c r="L590" s="59"/>
      <c r="M590" s="440"/>
      <c r="N590" s="440"/>
      <c r="O590" s="1363"/>
      <c r="P590" s="35"/>
      <c r="Q590" s="35"/>
    </row>
    <row r="591" spans="1:17" s="533" customFormat="1" ht="15" customHeight="1">
      <c r="A591" s="528">
        <v>76</v>
      </c>
      <c r="B591" s="528" t="s">
        <v>1458</v>
      </c>
      <c r="C591" s="528" t="s">
        <v>212</v>
      </c>
      <c r="D591" s="529" t="s">
        <v>1459</v>
      </c>
      <c r="E591" s="528" t="s">
        <v>1454</v>
      </c>
      <c r="F591" s="528">
        <v>1</v>
      </c>
      <c r="G591" s="528">
        <v>0</v>
      </c>
      <c r="H591" s="530" t="s">
        <v>1460</v>
      </c>
      <c r="I591" s="531">
        <v>1.76</v>
      </c>
      <c r="J591" s="531"/>
      <c r="K591" s="58"/>
      <c r="L591" s="59"/>
      <c r="M591" s="532"/>
      <c r="N591" s="532"/>
      <c r="O591" s="1363"/>
      <c r="P591" s="35"/>
      <c r="Q591" s="35"/>
    </row>
    <row r="592" spans="1:17" s="533" customFormat="1" ht="15" customHeight="1">
      <c r="A592" s="528"/>
      <c r="B592" s="528" t="s">
        <v>1458</v>
      </c>
      <c r="C592" s="528" t="s">
        <v>212</v>
      </c>
      <c r="D592" s="529" t="s">
        <v>1459</v>
      </c>
      <c r="E592" s="528" t="s">
        <v>1454</v>
      </c>
      <c r="F592" s="528">
        <v>1</v>
      </c>
      <c r="G592" s="528">
        <v>5000</v>
      </c>
      <c r="H592" s="530"/>
      <c r="I592" s="531">
        <v>1.76</v>
      </c>
      <c r="J592" s="531"/>
      <c r="K592" s="58"/>
      <c r="L592" s="59"/>
      <c r="M592" s="532"/>
      <c r="N592" s="532"/>
      <c r="O592" s="1363"/>
      <c r="P592" s="35"/>
      <c r="Q592" s="35"/>
    </row>
    <row r="593" spans="1:17" s="533" customFormat="1" ht="15" customHeight="1">
      <c r="A593" s="528"/>
      <c r="B593" s="528" t="s">
        <v>1458</v>
      </c>
      <c r="C593" s="528" t="s">
        <v>212</v>
      </c>
      <c r="D593" s="529" t="s">
        <v>1459</v>
      </c>
      <c r="E593" s="528" t="s">
        <v>1454</v>
      </c>
      <c r="F593" s="528">
        <v>1</v>
      </c>
      <c r="G593" s="528">
        <v>10000</v>
      </c>
      <c r="H593" s="530"/>
      <c r="I593" s="531">
        <v>1.6</v>
      </c>
      <c r="J593" s="531"/>
      <c r="K593" s="58"/>
      <c r="L593" s="59"/>
      <c r="M593" s="532"/>
      <c r="N593" s="532"/>
      <c r="O593" s="1363"/>
      <c r="P593" s="35"/>
      <c r="Q593" s="35"/>
    </row>
    <row r="594" spans="1:17" s="533" customFormat="1" ht="15" customHeight="1">
      <c r="A594" s="528"/>
      <c r="B594" s="528" t="s">
        <v>1458</v>
      </c>
      <c r="C594" s="528" t="s">
        <v>212</v>
      </c>
      <c r="D594" s="529" t="s">
        <v>1459</v>
      </c>
      <c r="E594" s="528" t="s">
        <v>1454</v>
      </c>
      <c r="F594" s="528">
        <v>1</v>
      </c>
      <c r="G594" s="528">
        <v>20000</v>
      </c>
      <c r="H594" s="530"/>
      <c r="I594" s="531">
        <v>1.45</v>
      </c>
      <c r="J594" s="531"/>
      <c r="K594" s="58"/>
      <c r="L594" s="59"/>
      <c r="M594" s="532"/>
      <c r="N594" s="532"/>
      <c r="O594" s="1363"/>
      <c r="P594" s="35"/>
      <c r="Q594" s="35"/>
    </row>
    <row r="595" spans="1:17" s="533" customFormat="1" ht="15" customHeight="1">
      <c r="A595" s="528"/>
      <c r="B595" s="528" t="s">
        <v>1458</v>
      </c>
      <c r="C595" s="528" t="s">
        <v>212</v>
      </c>
      <c r="D595" s="529" t="s">
        <v>1459</v>
      </c>
      <c r="E595" s="528" t="s">
        <v>1454</v>
      </c>
      <c r="F595" s="528">
        <v>1</v>
      </c>
      <c r="G595" s="528">
        <v>30000</v>
      </c>
      <c r="H595" s="530"/>
      <c r="I595" s="531">
        <v>1.35</v>
      </c>
      <c r="J595" s="531"/>
      <c r="K595" s="58"/>
      <c r="L595" s="59"/>
      <c r="M595" s="532"/>
      <c r="N595" s="532"/>
      <c r="O595" s="1363"/>
      <c r="P595" s="35"/>
      <c r="Q595" s="35"/>
    </row>
    <row r="596" spans="1:17" s="533" customFormat="1" ht="15" customHeight="1">
      <c r="A596" s="528"/>
      <c r="B596" s="528" t="s">
        <v>1458</v>
      </c>
      <c r="C596" s="528" t="s">
        <v>212</v>
      </c>
      <c r="D596" s="529" t="s">
        <v>1459</v>
      </c>
      <c r="E596" s="528" t="s">
        <v>1454</v>
      </c>
      <c r="F596" s="528">
        <v>1</v>
      </c>
      <c r="G596" s="528">
        <v>50000</v>
      </c>
      <c r="H596" s="530"/>
      <c r="I596" s="531">
        <v>1.25</v>
      </c>
      <c r="J596" s="531"/>
      <c r="K596" s="58"/>
      <c r="L596" s="59"/>
      <c r="M596" s="532"/>
      <c r="N596" s="532"/>
      <c r="O596" s="1363"/>
      <c r="P596" s="35"/>
      <c r="Q596" s="35"/>
    </row>
    <row r="597" spans="1:17" s="533" customFormat="1" ht="15" customHeight="1">
      <c r="A597" s="528"/>
      <c r="B597" s="528" t="s">
        <v>1458</v>
      </c>
      <c r="C597" s="528" t="s">
        <v>212</v>
      </c>
      <c r="D597" s="529" t="s">
        <v>1459</v>
      </c>
      <c r="E597" s="528" t="s">
        <v>1454</v>
      </c>
      <c r="F597" s="528">
        <v>1</v>
      </c>
      <c r="G597" s="528">
        <v>100000</v>
      </c>
      <c r="H597" s="530"/>
      <c r="I597" s="531">
        <v>1.2</v>
      </c>
      <c r="J597" s="531"/>
      <c r="K597" s="58"/>
      <c r="L597" s="59"/>
      <c r="M597" s="532"/>
      <c r="N597" s="532"/>
      <c r="O597" s="1363"/>
      <c r="P597" s="35"/>
      <c r="Q597" s="35"/>
    </row>
    <row r="598" spans="1:17" s="533" customFormat="1" ht="15" customHeight="1">
      <c r="A598" s="528"/>
      <c r="B598" s="528" t="s">
        <v>1458</v>
      </c>
      <c r="C598" s="528" t="s">
        <v>212</v>
      </c>
      <c r="D598" s="529" t="s">
        <v>1459</v>
      </c>
      <c r="E598" s="528" t="s">
        <v>1454</v>
      </c>
      <c r="F598" s="528">
        <v>1</v>
      </c>
      <c r="G598" s="528">
        <v>200000</v>
      </c>
      <c r="H598" s="530"/>
      <c r="I598" s="531">
        <v>1.1499999999999999</v>
      </c>
      <c r="J598" s="531"/>
      <c r="K598" s="58"/>
      <c r="L598" s="59"/>
      <c r="M598" s="532"/>
      <c r="N598" s="532"/>
      <c r="O598" s="1363"/>
      <c r="P598" s="35"/>
      <c r="Q598" s="35"/>
    </row>
    <row r="599" spans="1:17" s="437" customFormat="1" ht="16.2" customHeight="1">
      <c r="A599" s="438">
        <v>77</v>
      </c>
      <c r="B599" s="438" t="s">
        <v>1282</v>
      </c>
      <c r="C599" s="438" t="s">
        <v>1290</v>
      </c>
      <c r="D599" s="194" t="s">
        <v>1410</v>
      </c>
      <c r="E599" s="438" t="s">
        <v>314</v>
      </c>
      <c r="F599" s="438">
        <v>1</v>
      </c>
      <c r="G599" s="438">
        <v>0</v>
      </c>
      <c r="H599" s="207" t="s">
        <v>1411</v>
      </c>
      <c r="I599" s="439">
        <v>1.62</v>
      </c>
      <c r="J599" s="439"/>
      <c r="K599" s="58"/>
      <c r="L599" s="59"/>
      <c r="M599" s="440"/>
      <c r="N599" s="440"/>
      <c r="O599" s="1363"/>
      <c r="P599" s="35"/>
      <c r="Q599" s="35"/>
    </row>
    <row r="600" spans="1:17" s="437" customFormat="1" ht="16.2" customHeight="1">
      <c r="A600" s="438"/>
      <c r="B600" s="438" t="s">
        <v>1282</v>
      </c>
      <c r="C600" s="438" t="s">
        <v>1290</v>
      </c>
      <c r="D600" s="194" t="s">
        <v>1410</v>
      </c>
      <c r="E600" s="438" t="s">
        <v>314</v>
      </c>
      <c r="F600" s="438">
        <v>1</v>
      </c>
      <c r="G600" s="438">
        <v>5000</v>
      </c>
      <c r="H600" s="207"/>
      <c r="I600" s="439">
        <v>1.62</v>
      </c>
      <c r="J600" s="439"/>
      <c r="K600" s="58"/>
      <c r="L600" s="59"/>
      <c r="M600" s="440"/>
      <c r="N600" s="440"/>
      <c r="O600" s="1363"/>
      <c r="P600" s="35"/>
      <c r="Q600" s="35"/>
    </row>
    <row r="601" spans="1:17" s="437" customFormat="1" ht="16.2" customHeight="1">
      <c r="A601" s="438"/>
      <c r="B601" s="438" t="s">
        <v>1282</v>
      </c>
      <c r="C601" s="438" t="s">
        <v>1290</v>
      </c>
      <c r="D601" s="194" t="s">
        <v>1410</v>
      </c>
      <c r="E601" s="438" t="s">
        <v>314</v>
      </c>
      <c r="F601" s="438">
        <v>1</v>
      </c>
      <c r="G601" s="438">
        <v>10000</v>
      </c>
      <c r="H601" s="207"/>
      <c r="I601" s="439">
        <v>1.47</v>
      </c>
      <c r="J601" s="439"/>
      <c r="K601" s="58"/>
      <c r="L601" s="59"/>
      <c r="M601" s="440"/>
      <c r="N601" s="440"/>
      <c r="O601" s="1363"/>
      <c r="P601" s="35"/>
      <c r="Q601" s="35"/>
    </row>
    <row r="602" spans="1:17" s="437" customFormat="1" ht="16.2" customHeight="1">
      <c r="A602" s="438"/>
      <c r="B602" s="438" t="s">
        <v>1282</v>
      </c>
      <c r="C602" s="438" t="s">
        <v>1290</v>
      </c>
      <c r="D602" s="194" t="s">
        <v>1410</v>
      </c>
      <c r="E602" s="438" t="s">
        <v>314</v>
      </c>
      <c r="F602" s="438">
        <v>1</v>
      </c>
      <c r="G602" s="438">
        <v>20000</v>
      </c>
      <c r="H602" s="207"/>
      <c r="I602" s="439">
        <v>1.3</v>
      </c>
      <c r="J602" s="439"/>
      <c r="K602" s="58"/>
      <c r="L602" s="59"/>
      <c r="M602" s="440"/>
      <c r="N602" s="440"/>
      <c r="O602" s="1363"/>
      <c r="P602" s="35"/>
      <c r="Q602" s="35"/>
    </row>
    <row r="603" spans="1:17" s="437" customFormat="1" ht="16.2" customHeight="1">
      <c r="A603" s="438"/>
      <c r="B603" s="438" t="s">
        <v>1282</v>
      </c>
      <c r="C603" s="438" t="s">
        <v>1290</v>
      </c>
      <c r="D603" s="194" t="s">
        <v>1410</v>
      </c>
      <c r="E603" s="438" t="s">
        <v>314</v>
      </c>
      <c r="F603" s="438">
        <v>1</v>
      </c>
      <c r="G603" s="438">
        <v>30000</v>
      </c>
      <c r="H603" s="207"/>
      <c r="I603" s="439">
        <v>1.3</v>
      </c>
      <c r="J603" s="439"/>
      <c r="K603" s="58"/>
      <c r="L603" s="59"/>
      <c r="M603" s="440"/>
      <c r="N603" s="440"/>
      <c r="O603" s="1363"/>
      <c r="P603" s="35"/>
      <c r="Q603" s="35"/>
    </row>
    <row r="604" spans="1:17" s="437" customFormat="1" ht="16.2" customHeight="1">
      <c r="A604" s="438"/>
      <c r="B604" s="438" t="s">
        <v>1282</v>
      </c>
      <c r="C604" s="438" t="s">
        <v>1290</v>
      </c>
      <c r="D604" s="194" t="s">
        <v>1410</v>
      </c>
      <c r="E604" s="438" t="s">
        <v>314</v>
      </c>
      <c r="F604" s="438">
        <v>1</v>
      </c>
      <c r="G604" s="438">
        <v>50000</v>
      </c>
      <c r="H604" s="207"/>
      <c r="I604" s="439">
        <v>1.25</v>
      </c>
      <c r="J604" s="439"/>
      <c r="K604" s="58"/>
      <c r="L604" s="59"/>
      <c r="M604" s="440"/>
      <c r="N604" s="440"/>
      <c r="O604" s="1363"/>
      <c r="P604" s="35"/>
      <c r="Q604" s="35"/>
    </row>
    <row r="605" spans="1:17" s="437" customFormat="1" ht="16.2" customHeight="1">
      <c r="A605" s="438"/>
      <c r="B605" s="438" t="s">
        <v>1282</v>
      </c>
      <c r="C605" s="438" t="s">
        <v>1290</v>
      </c>
      <c r="D605" s="194" t="s">
        <v>1410</v>
      </c>
      <c r="E605" s="438" t="s">
        <v>314</v>
      </c>
      <c r="F605" s="438">
        <v>1</v>
      </c>
      <c r="G605" s="438">
        <v>100000</v>
      </c>
      <c r="H605" s="207"/>
      <c r="I605" s="439">
        <v>1.2</v>
      </c>
      <c r="J605" s="439"/>
      <c r="K605" s="58"/>
      <c r="L605" s="59"/>
      <c r="M605" s="440"/>
      <c r="N605" s="440"/>
      <c r="O605" s="1363"/>
      <c r="P605" s="35"/>
      <c r="Q605" s="35"/>
    </row>
    <row r="606" spans="1:17" s="437" customFormat="1" ht="16.2" customHeight="1">
      <c r="A606" s="438"/>
      <c r="B606" s="438" t="s">
        <v>1282</v>
      </c>
      <c r="C606" s="438" t="s">
        <v>1290</v>
      </c>
      <c r="D606" s="194" t="s">
        <v>1410</v>
      </c>
      <c r="E606" s="438" t="s">
        <v>314</v>
      </c>
      <c r="F606" s="438">
        <v>1</v>
      </c>
      <c r="G606" s="438">
        <v>300000</v>
      </c>
      <c r="H606" s="207"/>
      <c r="I606" s="439">
        <v>1.2</v>
      </c>
      <c r="J606" s="439"/>
      <c r="K606" s="58"/>
      <c r="L606" s="59"/>
      <c r="M606" s="440"/>
      <c r="N606" s="440"/>
      <c r="O606" s="1363"/>
      <c r="P606" s="35"/>
      <c r="Q606" s="35"/>
    </row>
    <row r="607" spans="1:17" s="437" customFormat="1" ht="16.2" customHeight="1">
      <c r="A607" s="438"/>
      <c r="B607" s="438" t="s">
        <v>1282</v>
      </c>
      <c r="C607" s="438" t="s">
        <v>1290</v>
      </c>
      <c r="D607" s="194" t="s">
        <v>1410</v>
      </c>
      <c r="E607" s="438" t="s">
        <v>314</v>
      </c>
      <c r="F607" s="438">
        <v>1</v>
      </c>
      <c r="G607" s="438">
        <v>500000</v>
      </c>
      <c r="H607" s="207"/>
      <c r="I607" s="439">
        <v>1.18</v>
      </c>
      <c r="J607" s="439"/>
      <c r="K607" s="58"/>
      <c r="L607" s="59"/>
      <c r="M607" s="440"/>
      <c r="N607" s="440"/>
      <c r="O607" s="1363"/>
      <c r="P607" s="35"/>
      <c r="Q607" s="35"/>
    </row>
    <row r="608" spans="1:17" s="437" customFormat="1" ht="16.2" customHeight="1">
      <c r="A608" s="438">
        <v>78</v>
      </c>
      <c r="B608" s="438" t="s">
        <v>814</v>
      </c>
      <c r="C608" s="438" t="s">
        <v>1291</v>
      </c>
      <c r="D608" s="194" t="s">
        <v>1412</v>
      </c>
      <c r="E608" s="438" t="s">
        <v>314</v>
      </c>
      <c r="F608" s="438">
        <v>1</v>
      </c>
      <c r="G608" s="438">
        <v>0</v>
      </c>
      <c r="H608" s="207" t="s">
        <v>1368</v>
      </c>
      <c r="I608" s="439">
        <v>4</v>
      </c>
      <c r="J608" s="439"/>
      <c r="K608" s="58"/>
      <c r="L608" s="59"/>
      <c r="M608" s="440"/>
      <c r="N608" s="440"/>
      <c r="O608" s="1363"/>
      <c r="P608" s="35"/>
      <c r="Q608" s="35"/>
    </row>
    <row r="609" spans="1:17" s="1009" customFormat="1" ht="16.2" customHeight="1">
      <c r="A609" s="441"/>
      <c r="B609" s="441" t="s">
        <v>1283</v>
      </c>
      <c r="C609" s="441" t="s">
        <v>1291</v>
      </c>
      <c r="D609" s="373" t="s">
        <v>1412</v>
      </c>
      <c r="E609" s="441" t="s">
        <v>314</v>
      </c>
      <c r="F609" s="441">
        <v>1</v>
      </c>
      <c r="G609" s="441">
        <v>5000</v>
      </c>
      <c r="H609" s="381"/>
      <c r="I609" s="442"/>
      <c r="J609" s="442"/>
      <c r="K609" s="58"/>
      <c r="L609" s="59"/>
      <c r="M609" s="1006"/>
      <c r="N609" s="1006"/>
      <c r="O609" s="1363"/>
      <c r="P609" s="35"/>
      <c r="Q609" s="35"/>
    </row>
    <row r="610" spans="1:17" s="437" customFormat="1" ht="16.2" customHeight="1">
      <c r="A610" s="438"/>
      <c r="B610" s="438" t="s">
        <v>1283</v>
      </c>
      <c r="C610" s="438" t="s">
        <v>1291</v>
      </c>
      <c r="D610" s="194" t="s">
        <v>1412</v>
      </c>
      <c r="E610" s="438" t="s">
        <v>314</v>
      </c>
      <c r="F610" s="438">
        <v>1</v>
      </c>
      <c r="G610" s="438">
        <v>10000</v>
      </c>
      <c r="H610" s="207"/>
      <c r="I610" s="439">
        <v>3.3</v>
      </c>
      <c r="J610" s="439"/>
      <c r="K610" s="58"/>
      <c r="L610" s="59"/>
      <c r="M610" s="440"/>
      <c r="N610" s="440"/>
      <c r="O610" s="1363"/>
      <c r="P610" s="35"/>
      <c r="Q610" s="35"/>
    </row>
    <row r="611" spans="1:17" s="437" customFormat="1" ht="16.2" customHeight="1">
      <c r="A611" s="438"/>
      <c r="B611" s="438" t="s">
        <v>1283</v>
      </c>
      <c r="C611" s="438" t="s">
        <v>1291</v>
      </c>
      <c r="D611" s="194" t="s">
        <v>1412</v>
      </c>
      <c r="E611" s="438" t="s">
        <v>314</v>
      </c>
      <c r="F611" s="438">
        <v>1</v>
      </c>
      <c r="G611" s="438">
        <v>20000</v>
      </c>
      <c r="H611" s="207"/>
      <c r="I611" s="439">
        <v>3.1</v>
      </c>
      <c r="J611" s="439"/>
      <c r="K611" s="58"/>
      <c r="L611" s="59"/>
      <c r="M611" s="440"/>
      <c r="N611" s="440"/>
      <c r="O611" s="1363"/>
      <c r="P611" s="35"/>
      <c r="Q611" s="35"/>
    </row>
    <row r="612" spans="1:17" s="1009" customFormat="1" ht="16.2" customHeight="1">
      <c r="A612" s="441"/>
      <c r="B612" s="441" t="s">
        <v>1283</v>
      </c>
      <c r="C612" s="441" t="s">
        <v>1291</v>
      </c>
      <c r="D612" s="373" t="s">
        <v>1412</v>
      </c>
      <c r="E612" s="441" t="s">
        <v>314</v>
      </c>
      <c r="F612" s="441">
        <v>1</v>
      </c>
      <c r="G612" s="441">
        <v>30000</v>
      </c>
      <c r="H612" s="381"/>
      <c r="I612" s="442"/>
      <c r="J612" s="442"/>
      <c r="K612" s="58"/>
      <c r="L612" s="59"/>
      <c r="M612" s="1006"/>
      <c r="N612" s="1006"/>
      <c r="O612" s="1363"/>
      <c r="P612" s="35"/>
      <c r="Q612" s="35"/>
    </row>
    <row r="613" spans="1:17" s="437" customFormat="1" ht="16.2" customHeight="1">
      <c r="A613" s="438"/>
      <c r="B613" s="438" t="s">
        <v>1283</v>
      </c>
      <c r="C613" s="438" t="s">
        <v>1291</v>
      </c>
      <c r="D613" s="194" t="s">
        <v>1412</v>
      </c>
      <c r="E613" s="438" t="s">
        <v>314</v>
      </c>
      <c r="F613" s="438">
        <v>1</v>
      </c>
      <c r="G613" s="438">
        <v>50000</v>
      </c>
      <c r="H613" s="207"/>
      <c r="I613" s="439">
        <v>2.7</v>
      </c>
      <c r="J613" s="439"/>
      <c r="K613" s="58"/>
      <c r="L613" s="59"/>
      <c r="M613" s="440"/>
      <c r="N613" s="440"/>
      <c r="O613" s="1363"/>
      <c r="P613" s="35"/>
      <c r="Q613" s="35"/>
    </row>
    <row r="614" spans="1:17" s="437" customFormat="1" ht="16.2" customHeight="1">
      <c r="A614" s="438"/>
      <c r="B614" s="438" t="s">
        <v>1283</v>
      </c>
      <c r="C614" s="438" t="s">
        <v>1291</v>
      </c>
      <c r="D614" s="194" t="s">
        <v>1412</v>
      </c>
      <c r="E614" s="438" t="s">
        <v>314</v>
      </c>
      <c r="F614" s="438">
        <v>1</v>
      </c>
      <c r="G614" s="438">
        <v>100000</v>
      </c>
      <c r="H614" s="207"/>
      <c r="I614" s="439">
        <v>2.6</v>
      </c>
      <c r="J614" s="439"/>
      <c r="K614" s="58"/>
      <c r="L614" s="59"/>
      <c r="M614" s="440"/>
      <c r="N614" s="440"/>
      <c r="O614" s="1363"/>
      <c r="P614" s="35"/>
      <c r="Q614" s="35"/>
    </row>
    <row r="615" spans="1:17" s="437" customFormat="1" ht="16.2" customHeight="1">
      <c r="A615" s="438"/>
      <c r="B615" s="438" t="s">
        <v>1283</v>
      </c>
      <c r="C615" s="438" t="s">
        <v>1291</v>
      </c>
      <c r="D615" s="194" t="s">
        <v>1412</v>
      </c>
      <c r="E615" s="438" t="s">
        <v>314</v>
      </c>
      <c r="F615" s="438">
        <v>1</v>
      </c>
      <c r="G615" s="438">
        <v>200000</v>
      </c>
      <c r="H615" s="207"/>
      <c r="I615" s="439">
        <v>2.5</v>
      </c>
      <c r="J615" s="439"/>
      <c r="K615" s="58"/>
      <c r="L615" s="59"/>
      <c r="M615" s="440"/>
      <c r="N615" s="440"/>
      <c r="O615" s="1363"/>
      <c r="P615" s="35"/>
      <c r="Q615" s="35"/>
    </row>
    <row r="616" spans="1:17" s="437" customFormat="1" ht="16.2" customHeight="1">
      <c r="A616" s="438">
        <v>79</v>
      </c>
      <c r="B616" s="438" t="s">
        <v>815</v>
      </c>
      <c r="C616" s="438" t="s">
        <v>1292</v>
      </c>
      <c r="D616" s="194" t="s">
        <v>1413</v>
      </c>
      <c r="E616" s="438" t="s">
        <v>314</v>
      </c>
      <c r="F616" s="438">
        <v>1</v>
      </c>
      <c r="G616" s="438">
        <v>0</v>
      </c>
      <c r="H616" s="207" t="s">
        <v>1414</v>
      </c>
      <c r="I616" s="439">
        <v>1.76</v>
      </c>
      <c r="J616" s="439"/>
      <c r="K616" s="58"/>
      <c r="L616" s="59"/>
      <c r="M616" s="440"/>
      <c r="N616" s="440"/>
      <c r="O616" s="1363"/>
      <c r="P616" s="35"/>
      <c r="Q616" s="35"/>
    </row>
    <row r="617" spans="1:17" s="437" customFormat="1" ht="16.2" customHeight="1">
      <c r="A617" s="438"/>
      <c r="B617" s="438" t="s">
        <v>1284</v>
      </c>
      <c r="C617" s="438" t="s">
        <v>1292</v>
      </c>
      <c r="D617" s="194" t="s">
        <v>1413</v>
      </c>
      <c r="E617" s="438" t="s">
        <v>314</v>
      </c>
      <c r="F617" s="438">
        <v>1</v>
      </c>
      <c r="G617" s="438">
        <v>5000</v>
      </c>
      <c r="H617" s="207"/>
      <c r="I617" s="439">
        <v>1.76</v>
      </c>
      <c r="J617" s="439"/>
      <c r="K617" s="58"/>
      <c r="L617" s="59"/>
      <c r="M617" s="440"/>
      <c r="N617" s="440"/>
      <c r="O617" s="1363"/>
      <c r="P617" s="35"/>
      <c r="Q617" s="35"/>
    </row>
    <row r="618" spans="1:17" s="437" customFormat="1" ht="16.2" customHeight="1">
      <c r="A618" s="438"/>
      <c r="B618" s="438" t="s">
        <v>1284</v>
      </c>
      <c r="C618" s="438" t="s">
        <v>1292</v>
      </c>
      <c r="D618" s="194" t="s">
        <v>1413</v>
      </c>
      <c r="E618" s="438" t="s">
        <v>314</v>
      </c>
      <c r="F618" s="438">
        <v>1</v>
      </c>
      <c r="G618" s="438">
        <v>10000</v>
      </c>
      <c r="H618" s="207"/>
      <c r="I618" s="439">
        <v>1.6</v>
      </c>
      <c r="J618" s="439"/>
      <c r="K618" s="58"/>
      <c r="L618" s="59"/>
      <c r="M618" s="440"/>
      <c r="N618" s="440"/>
      <c r="O618" s="1363"/>
      <c r="P618" s="35"/>
      <c r="Q618" s="35"/>
    </row>
    <row r="619" spans="1:17" s="437" customFormat="1" ht="16.2" customHeight="1">
      <c r="A619" s="438"/>
      <c r="B619" s="438" t="s">
        <v>1284</v>
      </c>
      <c r="C619" s="438" t="s">
        <v>1292</v>
      </c>
      <c r="D619" s="194" t="s">
        <v>1413</v>
      </c>
      <c r="E619" s="438" t="s">
        <v>314</v>
      </c>
      <c r="F619" s="438">
        <v>1</v>
      </c>
      <c r="G619" s="438">
        <v>20000</v>
      </c>
      <c r="H619" s="207"/>
      <c r="I619" s="439">
        <v>1.45</v>
      </c>
      <c r="J619" s="439"/>
      <c r="K619" s="58"/>
      <c r="L619" s="59"/>
      <c r="M619" s="440"/>
      <c r="N619" s="440"/>
      <c r="O619" s="1363"/>
      <c r="P619" s="35"/>
      <c r="Q619" s="35"/>
    </row>
    <row r="620" spans="1:17" s="437" customFormat="1" ht="16.2" customHeight="1">
      <c r="A620" s="438"/>
      <c r="B620" s="438" t="s">
        <v>1284</v>
      </c>
      <c r="C620" s="438" t="s">
        <v>1292</v>
      </c>
      <c r="D620" s="194" t="s">
        <v>1413</v>
      </c>
      <c r="E620" s="438" t="s">
        <v>314</v>
      </c>
      <c r="F620" s="438">
        <v>1</v>
      </c>
      <c r="G620" s="438">
        <v>30000</v>
      </c>
      <c r="H620" s="207"/>
      <c r="I620" s="439">
        <v>1.35</v>
      </c>
      <c r="J620" s="439"/>
      <c r="K620" s="58"/>
      <c r="L620" s="59"/>
      <c r="M620" s="440"/>
      <c r="N620" s="440"/>
      <c r="O620" s="1363"/>
      <c r="P620" s="35"/>
      <c r="Q620" s="35"/>
    </row>
    <row r="621" spans="1:17" s="437" customFormat="1" ht="16.2" customHeight="1">
      <c r="A621" s="438"/>
      <c r="B621" s="438" t="s">
        <v>1284</v>
      </c>
      <c r="C621" s="438" t="s">
        <v>1292</v>
      </c>
      <c r="D621" s="194" t="s">
        <v>1413</v>
      </c>
      <c r="E621" s="438" t="s">
        <v>314</v>
      </c>
      <c r="F621" s="438">
        <v>1</v>
      </c>
      <c r="G621" s="438">
        <v>50000</v>
      </c>
      <c r="H621" s="207"/>
      <c r="I621" s="439">
        <v>1.25</v>
      </c>
      <c r="J621" s="439"/>
      <c r="K621" s="58"/>
      <c r="L621" s="59"/>
      <c r="M621" s="440"/>
      <c r="N621" s="440"/>
      <c r="O621" s="1363"/>
      <c r="P621" s="35"/>
      <c r="Q621" s="35"/>
    </row>
    <row r="622" spans="1:17" s="437" customFormat="1" ht="16.2" customHeight="1">
      <c r="A622" s="438"/>
      <c r="B622" s="438" t="s">
        <v>1284</v>
      </c>
      <c r="C622" s="438" t="s">
        <v>1292</v>
      </c>
      <c r="D622" s="194" t="s">
        <v>1413</v>
      </c>
      <c r="E622" s="438" t="s">
        <v>314</v>
      </c>
      <c r="F622" s="438">
        <v>1</v>
      </c>
      <c r="G622" s="438">
        <v>100000</v>
      </c>
      <c r="H622" s="207"/>
      <c r="I622" s="439">
        <v>1.2</v>
      </c>
      <c r="J622" s="439"/>
      <c r="K622" s="58"/>
      <c r="L622" s="59"/>
      <c r="M622" s="440"/>
      <c r="N622" s="440"/>
      <c r="O622" s="1363"/>
      <c r="P622" s="35"/>
      <c r="Q622" s="35"/>
    </row>
    <row r="623" spans="1:17" s="437" customFormat="1" ht="16.2" customHeight="1">
      <c r="A623" s="438"/>
      <c r="B623" s="438" t="s">
        <v>1284</v>
      </c>
      <c r="C623" s="438" t="s">
        <v>1292</v>
      </c>
      <c r="D623" s="194" t="s">
        <v>1413</v>
      </c>
      <c r="E623" s="438" t="s">
        <v>314</v>
      </c>
      <c r="F623" s="438">
        <v>1</v>
      </c>
      <c r="G623" s="438">
        <v>200000</v>
      </c>
      <c r="H623" s="207"/>
      <c r="I623" s="439">
        <v>1.1499999999999999</v>
      </c>
      <c r="J623" s="439"/>
      <c r="K623" s="58"/>
      <c r="L623" s="59"/>
      <c r="M623" s="440"/>
      <c r="N623" s="440"/>
      <c r="O623" s="1363"/>
      <c r="P623" s="35"/>
      <c r="Q623" s="35"/>
    </row>
    <row r="624" spans="1:17" s="437" customFormat="1" ht="16.2" customHeight="1">
      <c r="A624" s="438">
        <v>80</v>
      </c>
      <c r="B624" s="438" t="s">
        <v>816</v>
      </c>
      <c r="C624" s="438" t="s">
        <v>1293</v>
      </c>
      <c r="D624" s="194" t="s">
        <v>631</v>
      </c>
      <c r="E624" s="438" t="s">
        <v>314</v>
      </c>
      <c r="F624" s="438">
        <v>1</v>
      </c>
      <c r="G624" s="438">
        <v>0</v>
      </c>
      <c r="H624" s="207" t="s">
        <v>1415</v>
      </c>
      <c r="I624" s="439">
        <v>2</v>
      </c>
      <c r="J624" s="439"/>
      <c r="K624" s="58"/>
      <c r="L624" s="59"/>
      <c r="M624" s="440"/>
      <c r="N624" s="440"/>
      <c r="O624" s="1363"/>
      <c r="P624" s="35"/>
      <c r="Q624" s="35"/>
    </row>
    <row r="625" spans="1:17" s="437" customFormat="1" ht="16.2" customHeight="1">
      <c r="A625" s="438"/>
      <c r="B625" s="438" t="s">
        <v>1285</v>
      </c>
      <c r="C625" s="438" t="s">
        <v>1293</v>
      </c>
      <c r="D625" s="194" t="s">
        <v>631</v>
      </c>
      <c r="E625" s="438" t="s">
        <v>314</v>
      </c>
      <c r="F625" s="438">
        <v>1</v>
      </c>
      <c r="G625" s="438">
        <v>5000</v>
      </c>
      <c r="H625" s="207"/>
      <c r="I625" s="439">
        <v>0.96</v>
      </c>
      <c r="J625" s="439"/>
      <c r="K625" s="58"/>
      <c r="L625" s="59"/>
      <c r="M625" s="440"/>
      <c r="N625" s="440"/>
      <c r="O625" s="1363"/>
      <c r="P625" s="35"/>
      <c r="Q625" s="35"/>
    </row>
    <row r="626" spans="1:17" s="437" customFormat="1" ht="16.2" customHeight="1">
      <c r="A626" s="438"/>
      <c r="B626" s="438" t="s">
        <v>1285</v>
      </c>
      <c r="C626" s="438" t="s">
        <v>1293</v>
      </c>
      <c r="D626" s="194" t="s">
        <v>631</v>
      </c>
      <c r="E626" s="438" t="s">
        <v>314</v>
      </c>
      <c r="F626" s="438">
        <v>1</v>
      </c>
      <c r="G626" s="438">
        <v>10000</v>
      </c>
      <c r="H626" s="207"/>
      <c r="I626" s="439">
        <v>0.87</v>
      </c>
      <c r="J626" s="439"/>
      <c r="K626" s="58"/>
      <c r="L626" s="59"/>
      <c r="M626" s="440"/>
      <c r="N626" s="440"/>
      <c r="O626" s="1363"/>
      <c r="P626" s="35"/>
      <c r="Q626" s="35"/>
    </row>
    <row r="627" spans="1:17" s="437" customFormat="1" ht="16.2" customHeight="1">
      <c r="A627" s="438"/>
      <c r="B627" s="438" t="s">
        <v>1285</v>
      </c>
      <c r="C627" s="438" t="s">
        <v>1293</v>
      </c>
      <c r="D627" s="194" t="s">
        <v>631</v>
      </c>
      <c r="E627" s="438" t="s">
        <v>314</v>
      </c>
      <c r="F627" s="438">
        <v>1</v>
      </c>
      <c r="G627" s="438">
        <v>30000</v>
      </c>
      <c r="H627" s="207"/>
      <c r="I627" s="439">
        <v>0.82</v>
      </c>
      <c r="J627" s="439"/>
      <c r="K627" s="58"/>
      <c r="L627" s="59"/>
      <c r="M627" s="440"/>
      <c r="N627" s="440"/>
      <c r="O627" s="1363"/>
      <c r="P627" s="35"/>
      <c r="Q627" s="35"/>
    </row>
    <row r="628" spans="1:17" s="437" customFormat="1" ht="16.2" customHeight="1">
      <c r="A628" s="438"/>
      <c r="B628" s="438" t="s">
        <v>1285</v>
      </c>
      <c r="C628" s="438" t="s">
        <v>1293</v>
      </c>
      <c r="D628" s="194" t="s">
        <v>631</v>
      </c>
      <c r="E628" s="438" t="s">
        <v>314</v>
      </c>
      <c r="F628" s="438">
        <v>1</v>
      </c>
      <c r="G628" s="438">
        <v>50000</v>
      </c>
      <c r="H628" s="207"/>
      <c r="I628" s="439">
        <v>0.77</v>
      </c>
      <c r="J628" s="439"/>
      <c r="K628" s="58"/>
      <c r="L628" s="59"/>
      <c r="M628" s="440"/>
      <c r="N628" s="440"/>
      <c r="O628" s="1363"/>
      <c r="P628" s="35"/>
      <c r="Q628" s="35"/>
    </row>
    <row r="629" spans="1:17" s="437" customFormat="1" ht="16.2" customHeight="1">
      <c r="A629" s="438"/>
      <c r="B629" s="438" t="s">
        <v>1285</v>
      </c>
      <c r="C629" s="438" t="s">
        <v>1293</v>
      </c>
      <c r="D629" s="194" t="s">
        <v>631</v>
      </c>
      <c r="E629" s="438" t="s">
        <v>314</v>
      </c>
      <c r="F629" s="438">
        <v>1</v>
      </c>
      <c r="G629" s="438">
        <v>100000</v>
      </c>
      <c r="H629" s="207"/>
      <c r="I629" s="439">
        <v>0.75</v>
      </c>
      <c r="J629" s="439"/>
      <c r="K629" s="58"/>
      <c r="L629" s="59"/>
      <c r="M629" s="440"/>
      <c r="N629" s="440"/>
      <c r="O629" s="1363"/>
      <c r="P629" s="35"/>
      <c r="Q629" s="35"/>
    </row>
    <row r="630" spans="1:17" s="437" customFormat="1" ht="16.2" customHeight="1">
      <c r="A630" s="438"/>
      <c r="B630" s="438" t="s">
        <v>1285</v>
      </c>
      <c r="C630" s="438" t="s">
        <v>1293</v>
      </c>
      <c r="D630" s="194" t="s">
        <v>631</v>
      </c>
      <c r="E630" s="438" t="s">
        <v>314</v>
      </c>
      <c r="F630" s="438">
        <v>1</v>
      </c>
      <c r="G630" s="438">
        <v>200000</v>
      </c>
      <c r="H630" s="207"/>
      <c r="I630" s="439">
        <v>0.72</v>
      </c>
      <c r="J630" s="439"/>
      <c r="K630" s="58"/>
      <c r="L630" s="59"/>
      <c r="M630" s="440"/>
      <c r="N630" s="440"/>
      <c r="O630" s="1363"/>
      <c r="P630" s="35"/>
      <c r="Q630" s="35"/>
    </row>
    <row r="631" spans="1:17" s="437" customFormat="1" ht="16.2" customHeight="1">
      <c r="A631" s="438">
        <v>81</v>
      </c>
      <c r="B631" s="438" t="s">
        <v>1286</v>
      </c>
      <c r="C631" s="438" t="s">
        <v>1294</v>
      </c>
      <c r="D631" s="194" t="s">
        <v>631</v>
      </c>
      <c r="E631" s="438" t="s">
        <v>314</v>
      </c>
      <c r="F631" s="438">
        <v>1</v>
      </c>
      <c r="G631" s="438">
        <v>0</v>
      </c>
      <c r="H631" s="207" t="s">
        <v>1415</v>
      </c>
      <c r="I631" s="439">
        <v>2</v>
      </c>
      <c r="J631" s="439"/>
      <c r="K631" s="58"/>
      <c r="L631" s="59"/>
      <c r="M631" s="440"/>
      <c r="N631" s="440"/>
      <c r="O631" s="1363"/>
      <c r="P631" s="35"/>
      <c r="Q631" s="35"/>
    </row>
    <row r="632" spans="1:17" s="437" customFormat="1" ht="16.2" customHeight="1">
      <c r="A632" s="438"/>
      <c r="B632" s="438" t="s">
        <v>1286</v>
      </c>
      <c r="C632" s="438" t="s">
        <v>1294</v>
      </c>
      <c r="D632" s="194" t="s">
        <v>631</v>
      </c>
      <c r="E632" s="438" t="s">
        <v>314</v>
      </c>
      <c r="F632" s="438">
        <v>1</v>
      </c>
      <c r="G632" s="438">
        <v>5000</v>
      </c>
      <c r="H632" s="207"/>
      <c r="I632" s="439">
        <v>0.96</v>
      </c>
      <c r="J632" s="439"/>
      <c r="K632" s="58"/>
      <c r="L632" s="59"/>
      <c r="M632" s="440"/>
      <c r="N632" s="440"/>
      <c r="O632" s="1363"/>
      <c r="P632" s="35"/>
      <c r="Q632" s="35"/>
    </row>
    <row r="633" spans="1:17" s="437" customFormat="1" ht="16.2" customHeight="1">
      <c r="A633" s="438"/>
      <c r="B633" s="438" t="s">
        <v>1286</v>
      </c>
      <c r="C633" s="438" t="s">
        <v>1294</v>
      </c>
      <c r="D633" s="194" t="s">
        <v>631</v>
      </c>
      <c r="E633" s="438" t="s">
        <v>314</v>
      </c>
      <c r="F633" s="438">
        <v>1</v>
      </c>
      <c r="G633" s="438">
        <v>10000</v>
      </c>
      <c r="H633" s="207"/>
      <c r="I633" s="439">
        <v>0.87</v>
      </c>
      <c r="J633" s="439"/>
      <c r="K633" s="58"/>
      <c r="L633" s="59"/>
      <c r="M633" s="440"/>
      <c r="N633" s="440"/>
      <c r="O633" s="1363"/>
      <c r="P633" s="35"/>
      <c r="Q633" s="35"/>
    </row>
    <row r="634" spans="1:17" s="437" customFormat="1" ht="16.2" customHeight="1">
      <c r="A634" s="438"/>
      <c r="B634" s="438" t="s">
        <v>1286</v>
      </c>
      <c r="C634" s="438" t="s">
        <v>1294</v>
      </c>
      <c r="D634" s="194" t="s">
        <v>631</v>
      </c>
      <c r="E634" s="438" t="s">
        <v>314</v>
      </c>
      <c r="F634" s="438">
        <v>1</v>
      </c>
      <c r="G634" s="438">
        <v>30000</v>
      </c>
      <c r="H634" s="207"/>
      <c r="I634" s="439">
        <v>0.82</v>
      </c>
      <c r="J634" s="439"/>
      <c r="K634" s="58"/>
      <c r="L634" s="59"/>
      <c r="M634" s="440"/>
      <c r="N634" s="440"/>
      <c r="O634" s="1363"/>
      <c r="P634" s="35"/>
      <c r="Q634" s="35"/>
    </row>
    <row r="635" spans="1:17" s="437" customFormat="1" ht="16.2" customHeight="1">
      <c r="A635" s="438"/>
      <c r="B635" s="438" t="s">
        <v>1286</v>
      </c>
      <c r="C635" s="438" t="s">
        <v>1294</v>
      </c>
      <c r="D635" s="194" t="s">
        <v>631</v>
      </c>
      <c r="E635" s="438" t="s">
        <v>314</v>
      </c>
      <c r="F635" s="438">
        <v>1</v>
      </c>
      <c r="G635" s="438">
        <v>50000</v>
      </c>
      <c r="H635" s="207"/>
      <c r="I635" s="439">
        <v>0.77</v>
      </c>
      <c r="J635" s="439"/>
      <c r="K635" s="58"/>
      <c r="L635" s="59"/>
      <c r="M635" s="440"/>
      <c r="N635" s="440"/>
      <c r="O635" s="1363"/>
      <c r="P635" s="35"/>
      <c r="Q635" s="35"/>
    </row>
    <row r="636" spans="1:17" s="437" customFormat="1" ht="16.2" customHeight="1">
      <c r="A636" s="438"/>
      <c r="B636" s="438" t="s">
        <v>1286</v>
      </c>
      <c r="C636" s="438" t="s">
        <v>1294</v>
      </c>
      <c r="D636" s="194" t="s">
        <v>631</v>
      </c>
      <c r="E636" s="438" t="s">
        <v>314</v>
      </c>
      <c r="F636" s="438">
        <v>1</v>
      </c>
      <c r="G636" s="438">
        <v>100000</v>
      </c>
      <c r="H636" s="207"/>
      <c r="I636" s="439">
        <v>0.75</v>
      </c>
      <c r="J636" s="439"/>
      <c r="K636" s="58"/>
      <c r="L636" s="59"/>
      <c r="M636" s="440"/>
      <c r="N636" s="440"/>
      <c r="O636" s="1363"/>
      <c r="P636" s="35"/>
      <c r="Q636" s="35"/>
    </row>
    <row r="637" spans="1:17" s="437" customFormat="1" ht="16.2" customHeight="1">
      <c r="A637" s="438"/>
      <c r="B637" s="438" t="s">
        <v>1286</v>
      </c>
      <c r="C637" s="438" t="s">
        <v>1294</v>
      </c>
      <c r="D637" s="194" t="s">
        <v>631</v>
      </c>
      <c r="E637" s="438" t="s">
        <v>314</v>
      </c>
      <c r="F637" s="438">
        <v>1</v>
      </c>
      <c r="G637" s="438">
        <v>200000</v>
      </c>
      <c r="H637" s="207"/>
      <c r="I637" s="439">
        <v>0.72</v>
      </c>
      <c r="J637" s="439"/>
      <c r="K637" s="58"/>
      <c r="L637" s="59"/>
      <c r="M637" s="440"/>
      <c r="N637" s="440"/>
      <c r="O637" s="1363"/>
      <c r="P637" s="35"/>
      <c r="Q637" s="35"/>
    </row>
    <row r="638" spans="1:17" s="437" customFormat="1" ht="16.2" customHeight="1">
      <c r="A638" s="438">
        <v>82</v>
      </c>
      <c r="B638" s="438" t="s">
        <v>817</v>
      </c>
      <c r="C638" s="438" t="s">
        <v>1295</v>
      </c>
      <c r="D638" s="194" t="s">
        <v>633</v>
      </c>
      <c r="E638" s="438" t="s">
        <v>314</v>
      </c>
      <c r="F638" s="438">
        <v>1</v>
      </c>
      <c r="G638" s="438">
        <v>0</v>
      </c>
      <c r="H638" s="207" t="s">
        <v>1415</v>
      </c>
      <c r="I638" s="439">
        <v>0.83</v>
      </c>
      <c r="J638" s="439"/>
      <c r="K638" s="58"/>
      <c r="L638" s="59"/>
      <c r="M638" s="440"/>
      <c r="N638" s="440"/>
      <c r="O638" s="1363"/>
      <c r="P638" s="35"/>
      <c r="Q638" s="35"/>
    </row>
    <row r="639" spans="1:17" s="437" customFormat="1" ht="16.2" customHeight="1">
      <c r="A639" s="438">
        <v>83</v>
      </c>
      <c r="B639" s="438" t="s">
        <v>818</v>
      </c>
      <c r="C639" s="438" t="s">
        <v>1296</v>
      </c>
      <c r="D639" s="194" t="s">
        <v>1416</v>
      </c>
      <c r="E639" s="438" t="s">
        <v>314</v>
      </c>
      <c r="F639" s="438">
        <v>1</v>
      </c>
      <c r="G639" s="438">
        <v>0</v>
      </c>
      <c r="H639" s="207" t="s">
        <v>1415</v>
      </c>
      <c r="I639" s="439">
        <v>1.17</v>
      </c>
      <c r="J639" s="439"/>
      <c r="K639" s="58"/>
      <c r="L639" s="59"/>
      <c r="M639" s="440"/>
      <c r="N639" s="440"/>
      <c r="O639" s="1363"/>
      <c r="P639" s="35"/>
      <c r="Q639" s="35"/>
    </row>
    <row r="640" spans="1:17" s="437" customFormat="1" ht="16.2" customHeight="1">
      <c r="A640" s="438"/>
      <c r="B640" s="438" t="s">
        <v>1287</v>
      </c>
      <c r="C640" s="438" t="s">
        <v>1296</v>
      </c>
      <c r="D640" s="194" t="s">
        <v>1416</v>
      </c>
      <c r="E640" s="438" t="s">
        <v>314</v>
      </c>
      <c r="F640" s="438">
        <v>1</v>
      </c>
      <c r="G640" s="438">
        <v>10000</v>
      </c>
      <c r="H640" s="207"/>
      <c r="I640" s="439">
        <v>1.17</v>
      </c>
      <c r="J640" s="439"/>
      <c r="K640" s="58"/>
      <c r="L640" s="59"/>
      <c r="M640" s="440"/>
      <c r="N640" s="440"/>
      <c r="O640" s="1363"/>
      <c r="P640" s="35"/>
      <c r="Q640" s="35"/>
    </row>
    <row r="641" spans="1:17" s="437" customFormat="1" ht="16.2" customHeight="1">
      <c r="A641" s="438">
        <v>84</v>
      </c>
      <c r="B641" s="438" t="s">
        <v>819</v>
      </c>
      <c r="C641" s="438" t="s">
        <v>1297</v>
      </c>
      <c r="D641" s="194" t="s">
        <v>1417</v>
      </c>
      <c r="E641" s="438" t="s">
        <v>314</v>
      </c>
      <c r="F641" s="438">
        <v>1</v>
      </c>
      <c r="G641" s="438">
        <v>0</v>
      </c>
      <c r="H641" s="207" t="s">
        <v>1415</v>
      </c>
      <c r="I641" s="439">
        <v>2.5</v>
      </c>
      <c r="J641" s="439"/>
      <c r="K641" s="58"/>
      <c r="L641" s="59"/>
      <c r="M641" s="440"/>
      <c r="N641" s="440"/>
      <c r="O641" s="1363"/>
      <c r="P641" s="35"/>
      <c r="Q641" s="35"/>
    </row>
    <row r="642" spans="1:17" s="437" customFormat="1" ht="16.2" customHeight="1">
      <c r="A642" s="438"/>
      <c r="B642" s="438" t="s">
        <v>1288</v>
      </c>
      <c r="C642" s="438" t="s">
        <v>1297</v>
      </c>
      <c r="D642" s="194" t="s">
        <v>1417</v>
      </c>
      <c r="E642" s="438" t="s">
        <v>314</v>
      </c>
      <c r="F642" s="438">
        <v>1</v>
      </c>
      <c r="G642" s="438">
        <v>5000</v>
      </c>
      <c r="H642" s="207"/>
      <c r="I642" s="439">
        <v>1.51</v>
      </c>
      <c r="J642" s="439"/>
      <c r="K642" s="58"/>
      <c r="L642" s="59"/>
      <c r="M642" s="440"/>
      <c r="N642" s="440"/>
      <c r="O642" s="1363"/>
      <c r="P642" s="35"/>
      <c r="Q642" s="35"/>
    </row>
    <row r="643" spans="1:17" s="437" customFormat="1" ht="16.2" customHeight="1">
      <c r="A643" s="438"/>
      <c r="B643" s="438" t="s">
        <v>1288</v>
      </c>
      <c r="C643" s="438" t="s">
        <v>1297</v>
      </c>
      <c r="D643" s="194" t="s">
        <v>1417</v>
      </c>
      <c r="E643" s="438" t="s">
        <v>314</v>
      </c>
      <c r="F643" s="438">
        <v>1</v>
      </c>
      <c r="G643" s="438">
        <v>10000</v>
      </c>
      <c r="H643" s="207"/>
      <c r="I643" s="439">
        <v>1.21</v>
      </c>
      <c r="J643" s="439"/>
      <c r="K643" s="58"/>
      <c r="L643" s="59"/>
      <c r="M643" s="440"/>
      <c r="N643" s="440"/>
      <c r="O643" s="1363"/>
      <c r="P643" s="35"/>
      <c r="Q643" s="35"/>
    </row>
    <row r="644" spans="1:17" s="437" customFormat="1" ht="16.2" customHeight="1">
      <c r="A644" s="438"/>
      <c r="B644" s="438" t="s">
        <v>1288</v>
      </c>
      <c r="C644" s="438" t="s">
        <v>1297</v>
      </c>
      <c r="D644" s="194" t="s">
        <v>1417</v>
      </c>
      <c r="E644" s="438" t="s">
        <v>314</v>
      </c>
      <c r="F644" s="438">
        <v>1</v>
      </c>
      <c r="G644" s="438">
        <v>30000</v>
      </c>
      <c r="H644" s="207"/>
      <c r="I644" s="439">
        <v>1</v>
      </c>
      <c r="J644" s="439"/>
      <c r="K644" s="58"/>
      <c r="L644" s="59"/>
      <c r="M644" s="440"/>
      <c r="N644" s="440"/>
      <c r="O644" s="1363"/>
      <c r="P644" s="35"/>
      <c r="Q644" s="35"/>
    </row>
    <row r="645" spans="1:17" s="437" customFormat="1" ht="16.2" customHeight="1">
      <c r="A645" s="438"/>
      <c r="B645" s="438" t="s">
        <v>1288</v>
      </c>
      <c r="C645" s="438" t="s">
        <v>1297</v>
      </c>
      <c r="D645" s="194" t="s">
        <v>1417</v>
      </c>
      <c r="E645" s="438" t="s">
        <v>314</v>
      </c>
      <c r="F645" s="438">
        <v>1</v>
      </c>
      <c r="G645" s="438">
        <v>50000</v>
      </c>
      <c r="H645" s="207"/>
      <c r="I645" s="439">
        <v>0.92</v>
      </c>
      <c r="J645" s="439"/>
      <c r="K645" s="58"/>
      <c r="L645" s="59"/>
      <c r="M645" s="440"/>
      <c r="N645" s="440"/>
      <c r="O645" s="1363"/>
      <c r="P645" s="35"/>
      <c r="Q645" s="35"/>
    </row>
    <row r="646" spans="1:17" s="437" customFormat="1" ht="16.2" customHeight="1">
      <c r="A646" s="438">
        <v>85</v>
      </c>
      <c r="B646" s="438" t="s">
        <v>634</v>
      </c>
      <c r="C646" s="438" t="s">
        <v>1298</v>
      </c>
      <c r="D646" s="194" t="s">
        <v>1418</v>
      </c>
      <c r="E646" s="438" t="s">
        <v>314</v>
      </c>
      <c r="F646" s="438">
        <v>1</v>
      </c>
      <c r="G646" s="438">
        <v>0</v>
      </c>
      <c r="H646" s="207" t="s">
        <v>1415</v>
      </c>
      <c r="I646" s="439">
        <v>2.5</v>
      </c>
      <c r="J646" s="439"/>
      <c r="K646" s="58"/>
      <c r="L646" s="59"/>
      <c r="M646" s="440"/>
      <c r="N646" s="440"/>
      <c r="O646" s="1363"/>
      <c r="P646" s="35"/>
      <c r="Q646" s="35"/>
    </row>
    <row r="647" spans="1:17" s="437" customFormat="1" ht="16.2" customHeight="1">
      <c r="A647" s="438"/>
      <c r="B647" s="438" t="s">
        <v>1289</v>
      </c>
      <c r="C647" s="438" t="s">
        <v>1298</v>
      </c>
      <c r="D647" s="194" t="s">
        <v>1418</v>
      </c>
      <c r="E647" s="438" t="s">
        <v>314</v>
      </c>
      <c r="F647" s="438">
        <v>1</v>
      </c>
      <c r="G647" s="438">
        <v>5000</v>
      </c>
      <c r="H647" s="207"/>
      <c r="I647" s="439">
        <v>1.51</v>
      </c>
      <c r="J647" s="439"/>
      <c r="K647" s="58"/>
      <c r="L647" s="59"/>
      <c r="M647" s="440"/>
      <c r="N647" s="440"/>
      <c r="O647" s="1363"/>
      <c r="P647" s="35"/>
      <c r="Q647" s="35"/>
    </row>
    <row r="648" spans="1:17" s="437" customFormat="1" ht="16.2" customHeight="1">
      <c r="A648" s="438"/>
      <c r="B648" s="438" t="s">
        <v>1289</v>
      </c>
      <c r="C648" s="438" t="s">
        <v>1298</v>
      </c>
      <c r="D648" s="194" t="s">
        <v>1418</v>
      </c>
      <c r="E648" s="438" t="s">
        <v>314</v>
      </c>
      <c r="F648" s="438">
        <v>1</v>
      </c>
      <c r="G648" s="438">
        <v>10000</v>
      </c>
      <c r="H648" s="207"/>
      <c r="I648" s="439">
        <v>1.21</v>
      </c>
      <c r="J648" s="439"/>
      <c r="K648" s="58"/>
      <c r="L648" s="59"/>
      <c r="M648" s="440"/>
      <c r="N648" s="440"/>
      <c r="O648" s="1363"/>
      <c r="P648" s="35"/>
      <c r="Q648" s="35"/>
    </row>
    <row r="649" spans="1:17" s="437" customFormat="1" ht="16.2" customHeight="1">
      <c r="A649" s="438"/>
      <c r="B649" s="438" t="s">
        <v>1289</v>
      </c>
      <c r="C649" s="438" t="s">
        <v>1298</v>
      </c>
      <c r="D649" s="194" t="s">
        <v>1418</v>
      </c>
      <c r="E649" s="438" t="s">
        <v>314</v>
      </c>
      <c r="F649" s="438">
        <v>1</v>
      </c>
      <c r="G649" s="438">
        <v>30000</v>
      </c>
      <c r="H649" s="207"/>
      <c r="I649" s="439">
        <v>1</v>
      </c>
      <c r="J649" s="439"/>
      <c r="K649" s="58"/>
      <c r="L649" s="59"/>
      <c r="M649" s="440"/>
      <c r="N649" s="440"/>
      <c r="O649" s="1363"/>
      <c r="P649" s="35"/>
      <c r="Q649" s="35"/>
    </row>
    <row r="650" spans="1:17" s="437" customFormat="1" ht="16.2" customHeight="1">
      <c r="A650" s="438"/>
      <c r="B650" s="438" t="s">
        <v>1289</v>
      </c>
      <c r="C650" s="438" t="s">
        <v>1298</v>
      </c>
      <c r="D650" s="194" t="s">
        <v>1418</v>
      </c>
      <c r="E650" s="438" t="s">
        <v>314</v>
      </c>
      <c r="F650" s="438">
        <v>1</v>
      </c>
      <c r="G650" s="438">
        <v>50000</v>
      </c>
      <c r="H650" s="207"/>
      <c r="I650" s="439">
        <v>0.92</v>
      </c>
      <c r="J650" s="439"/>
      <c r="K650" s="58"/>
      <c r="L650" s="59"/>
      <c r="M650" s="440"/>
      <c r="N650" s="440"/>
      <c r="O650" s="1363"/>
      <c r="P650" s="35"/>
      <c r="Q650" s="35"/>
    </row>
    <row r="651" spans="1:17" s="210" customFormat="1" ht="16.2" customHeight="1">
      <c r="A651" s="438">
        <v>86</v>
      </c>
      <c r="B651" s="441" t="s">
        <v>565</v>
      </c>
      <c r="C651" s="441" t="s">
        <v>566</v>
      </c>
      <c r="D651" s="373" t="s">
        <v>625</v>
      </c>
      <c r="E651" s="441" t="s">
        <v>314</v>
      </c>
      <c r="F651" s="441">
        <v>1</v>
      </c>
      <c r="G651" s="441">
        <v>0</v>
      </c>
      <c r="H651" s="381" t="s">
        <v>1419</v>
      </c>
      <c r="I651" s="439">
        <v>1.51</v>
      </c>
      <c r="J651" s="439"/>
      <c r="K651" s="58"/>
      <c r="L651" s="59"/>
      <c r="M651" s="440"/>
      <c r="N651" s="440"/>
      <c r="O651" s="1363"/>
      <c r="P651" s="35"/>
      <c r="Q651" s="35"/>
    </row>
    <row r="652" spans="1:17" s="210" customFormat="1" ht="16.2" customHeight="1">
      <c r="A652" s="438"/>
      <c r="B652" s="441" t="s">
        <v>565</v>
      </c>
      <c r="C652" s="441" t="s">
        <v>566</v>
      </c>
      <c r="D652" s="373" t="s">
        <v>625</v>
      </c>
      <c r="E652" s="441" t="s">
        <v>314</v>
      </c>
      <c r="F652" s="441">
        <v>1</v>
      </c>
      <c r="G652" s="441">
        <v>5000</v>
      </c>
      <c r="H652" s="381"/>
      <c r="I652" s="439">
        <v>1.51</v>
      </c>
      <c r="J652" s="439"/>
      <c r="K652" s="58"/>
      <c r="L652" s="59"/>
      <c r="M652" s="440"/>
      <c r="N652" s="440"/>
      <c r="O652" s="1363"/>
      <c r="P652" s="35"/>
      <c r="Q652" s="35"/>
    </row>
    <row r="653" spans="1:17" s="210" customFormat="1" ht="16.2" customHeight="1">
      <c r="A653" s="438"/>
      <c r="B653" s="441" t="s">
        <v>565</v>
      </c>
      <c r="C653" s="441" t="s">
        <v>566</v>
      </c>
      <c r="D653" s="373" t="s">
        <v>625</v>
      </c>
      <c r="E653" s="441" t="s">
        <v>314</v>
      </c>
      <c r="F653" s="441">
        <v>1</v>
      </c>
      <c r="G653" s="441">
        <v>10000</v>
      </c>
      <c r="H653" s="381"/>
      <c r="I653" s="439">
        <v>1.21</v>
      </c>
      <c r="J653" s="439"/>
      <c r="K653" s="58"/>
      <c r="L653" s="59"/>
      <c r="M653" s="440"/>
      <c r="N653" s="440"/>
      <c r="O653" s="1363"/>
      <c r="P653" s="35"/>
      <c r="Q653" s="35"/>
    </row>
    <row r="654" spans="1:17" s="210" customFormat="1" ht="16.2" customHeight="1">
      <c r="A654" s="438"/>
      <c r="B654" s="441" t="s">
        <v>565</v>
      </c>
      <c r="C654" s="441" t="s">
        <v>566</v>
      </c>
      <c r="D654" s="373" t="s">
        <v>625</v>
      </c>
      <c r="E654" s="441" t="s">
        <v>314</v>
      </c>
      <c r="F654" s="441">
        <v>1</v>
      </c>
      <c r="G654" s="441">
        <v>30000</v>
      </c>
      <c r="H654" s="381"/>
      <c r="I654" s="439">
        <v>1</v>
      </c>
      <c r="J654" s="439"/>
      <c r="K654" s="58"/>
      <c r="L654" s="59"/>
      <c r="M654" s="440"/>
      <c r="N654" s="440"/>
      <c r="O654" s="1363"/>
      <c r="P654" s="35"/>
      <c r="Q654" s="35"/>
    </row>
    <row r="655" spans="1:17" s="210" customFormat="1" ht="16.2" customHeight="1">
      <c r="A655" s="438"/>
      <c r="B655" s="441" t="s">
        <v>565</v>
      </c>
      <c r="C655" s="441" t="s">
        <v>566</v>
      </c>
      <c r="D655" s="373" t="s">
        <v>625</v>
      </c>
      <c r="E655" s="441" t="s">
        <v>314</v>
      </c>
      <c r="F655" s="441">
        <v>1</v>
      </c>
      <c r="G655" s="441">
        <v>50000</v>
      </c>
      <c r="H655" s="381"/>
      <c r="I655" s="439">
        <v>0.92</v>
      </c>
      <c r="J655" s="439"/>
      <c r="K655" s="58"/>
      <c r="L655" s="59"/>
      <c r="M655" s="440"/>
      <c r="N655" s="440"/>
      <c r="O655" s="1363"/>
      <c r="P655" s="35"/>
      <c r="Q655" s="35"/>
    </row>
    <row r="656" spans="1:17" s="210" customFormat="1" ht="16.2" customHeight="1">
      <c r="A656" s="438">
        <v>87</v>
      </c>
      <c r="B656" s="441" t="s">
        <v>1260</v>
      </c>
      <c r="C656" s="441" t="s">
        <v>1261</v>
      </c>
      <c r="D656" s="373" t="s">
        <v>626</v>
      </c>
      <c r="E656" s="441" t="s">
        <v>314</v>
      </c>
      <c r="F656" s="441">
        <v>1</v>
      </c>
      <c r="G656" s="441">
        <v>0</v>
      </c>
      <c r="H656" s="381" t="s">
        <v>1419</v>
      </c>
      <c r="I656" s="439">
        <v>1.51</v>
      </c>
      <c r="J656" s="439"/>
      <c r="K656" s="58"/>
      <c r="L656" s="59"/>
      <c r="M656" s="440"/>
      <c r="N656" s="440"/>
      <c r="O656" s="1363"/>
      <c r="P656" s="35"/>
      <c r="Q656" s="35"/>
    </row>
    <row r="657" spans="1:17" s="210" customFormat="1" ht="16.2" customHeight="1">
      <c r="A657" s="438"/>
      <c r="B657" s="441" t="s">
        <v>1260</v>
      </c>
      <c r="C657" s="441" t="s">
        <v>1261</v>
      </c>
      <c r="D657" s="373" t="s">
        <v>626</v>
      </c>
      <c r="E657" s="441" t="s">
        <v>314</v>
      </c>
      <c r="F657" s="441">
        <v>1</v>
      </c>
      <c r="G657" s="441">
        <v>5000</v>
      </c>
      <c r="H657" s="381"/>
      <c r="I657" s="439">
        <v>1.51</v>
      </c>
      <c r="J657" s="439"/>
      <c r="K657" s="58"/>
      <c r="L657" s="59"/>
      <c r="M657" s="440"/>
      <c r="N657" s="440"/>
      <c r="O657" s="1363"/>
      <c r="P657" s="35"/>
      <c r="Q657" s="35"/>
    </row>
    <row r="658" spans="1:17" s="210" customFormat="1" ht="16.2" customHeight="1">
      <c r="A658" s="438"/>
      <c r="B658" s="441" t="s">
        <v>1260</v>
      </c>
      <c r="C658" s="441" t="s">
        <v>1261</v>
      </c>
      <c r="D658" s="373" t="s">
        <v>626</v>
      </c>
      <c r="E658" s="441" t="s">
        <v>314</v>
      </c>
      <c r="F658" s="441">
        <v>1</v>
      </c>
      <c r="G658" s="441">
        <v>10000</v>
      </c>
      <c r="H658" s="381"/>
      <c r="I658" s="439">
        <v>1.21</v>
      </c>
      <c r="J658" s="439"/>
      <c r="K658" s="58"/>
      <c r="L658" s="59"/>
      <c r="M658" s="440"/>
      <c r="N658" s="440"/>
      <c r="O658" s="1363"/>
      <c r="P658" s="35"/>
      <c r="Q658" s="35"/>
    </row>
    <row r="659" spans="1:17" s="210" customFormat="1" ht="16.2" customHeight="1">
      <c r="A659" s="438"/>
      <c r="B659" s="441" t="s">
        <v>1260</v>
      </c>
      <c r="C659" s="441" t="s">
        <v>1261</v>
      </c>
      <c r="D659" s="373" t="s">
        <v>626</v>
      </c>
      <c r="E659" s="441" t="s">
        <v>314</v>
      </c>
      <c r="F659" s="441">
        <v>1</v>
      </c>
      <c r="G659" s="441">
        <v>30000</v>
      </c>
      <c r="H659" s="381"/>
      <c r="I659" s="439">
        <v>1</v>
      </c>
      <c r="J659" s="439"/>
      <c r="K659" s="58"/>
      <c r="L659" s="59"/>
      <c r="M659" s="440"/>
      <c r="N659" s="440"/>
      <c r="O659" s="1363"/>
      <c r="P659" s="35"/>
      <c r="Q659" s="35"/>
    </row>
    <row r="660" spans="1:17" s="210" customFormat="1" ht="16.2" customHeight="1">
      <c r="A660" s="438"/>
      <c r="B660" s="441" t="s">
        <v>1260</v>
      </c>
      <c r="C660" s="441" t="s">
        <v>1261</v>
      </c>
      <c r="D660" s="373" t="s">
        <v>626</v>
      </c>
      <c r="E660" s="441" t="s">
        <v>314</v>
      </c>
      <c r="F660" s="441">
        <v>1</v>
      </c>
      <c r="G660" s="441">
        <v>50000</v>
      </c>
      <c r="H660" s="381"/>
      <c r="I660" s="439">
        <v>0.92</v>
      </c>
      <c r="J660" s="439"/>
      <c r="K660" s="58"/>
      <c r="L660" s="59"/>
      <c r="M660" s="440"/>
      <c r="N660" s="440"/>
      <c r="O660" s="1363"/>
      <c r="P660" s="35"/>
      <c r="Q660" s="35"/>
    </row>
    <row r="661" spans="1:17" s="210" customFormat="1" ht="16.2" customHeight="1">
      <c r="A661" s="438">
        <v>88</v>
      </c>
      <c r="B661" s="441" t="s">
        <v>627</v>
      </c>
      <c r="C661" s="441" t="s">
        <v>364</v>
      </c>
      <c r="D661" s="373" t="s">
        <v>628</v>
      </c>
      <c r="E661" s="441" t="s">
        <v>314</v>
      </c>
      <c r="F661" s="441">
        <v>1</v>
      </c>
      <c r="G661" s="441">
        <v>0</v>
      </c>
      <c r="H661" s="381" t="s">
        <v>1419</v>
      </c>
      <c r="I661" s="439">
        <v>1.51</v>
      </c>
      <c r="J661" s="439"/>
      <c r="K661" s="58"/>
      <c r="L661" s="59"/>
      <c r="M661" s="440"/>
      <c r="N661" s="440"/>
      <c r="O661" s="1363"/>
      <c r="P661" s="35"/>
      <c r="Q661" s="35"/>
    </row>
    <row r="662" spans="1:17" s="210" customFormat="1" ht="16.2" customHeight="1">
      <c r="A662" s="438"/>
      <c r="B662" s="441" t="s">
        <v>363</v>
      </c>
      <c r="C662" s="441" t="s">
        <v>364</v>
      </c>
      <c r="D662" s="373" t="s">
        <v>628</v>
      </c>
      <c r="E662" s="441" t="s">
        <v>314</v>
      </c>
      <c r="F662" s="441">
        <v>1</v>
      </c>
      <c r="G662" s="441">
        <v>5000</v>
      </c>
      <c r="H662" s="381"/>
      <c r="I662" s="439">
        <v>1.51</v>
      </c>
      <c r="J662" s="439"/>
      <c r="K662" s="58"/>
      <c r="L662" s="59"/>
      <c r="M662" s="440"/>
      <c r="N662" s="440"/>
      <c r="O662" s="1363"/>
      <c r="P662" s="35"/>
      <c r="Q662" s="35"/>
    </row>
    <row r="663" spans="1:17" s="210" customFormat="1" ht="16.2" customHeight="1">
      <c r="A663" s="438"/>
      <c r="B663" s="441" t="s">
        <v>363</v>
      </c>
      <c r="C663" s="441" t="s">
        <v>364</v>
      </c>
      <c r="D663" s="373" t="s">
        <v>628</v>
      </c>
      <c r="E663" s="441" t="s">
        <v>314</v>
      </c>
      <c r="F663" s="441">
        <v>1</v>
      </c>
      <c r="G663" s="441">
        <v>10000</v>
      </c>
      <c r="H663" s="381"/>
      <c r="I663" s="439">
        <v>1.21</v>
      </c>
      <c r="J663" s="439"/>
      <c r="K663" s="58"/>
      <c r="L663" s="59"/>
      <c r="M663" s="440"/>
      <c r="N663" s="440"/>
      <c r="O663" s="1363"/>
      <c r="P663" s="35"/>
      <c r="Q663" s="35"/>
    </row>
    <row r="664" spans="1:17" s="210" customFormat="1" ht="16.2" customHeight="1">
      <c r="A664" s="438"/>
      <c r="B664" s="441" t="s">
        <v>363</v>
      </c>
      <c r="C664" s="441" t="s">
        <v>364</v>
      </c>
      <c r="D664" s="373" t="s">
        <v>628</v>
      </c>
      <c r="E664" s="441" t="s">
        <v>314</v>
      </c>
      <c r="F664" s="441">
        <v>1</v>
      </c>
      <c r="G664" s="441">
        <v>30000</v>
      </c>
      <c r="H664" s="381"/>
      <c r="I664" s="439">
        <v>1</v>
      </c>
      <c r="J664" s="439"/>
      <c r="K664" s="58"/>
      <c r="L664" s="59"/>
      <c r="M664" s="440"/>
      <c r="N664" s="440"/>
      <c r="O664" s="1363"/>
      <c r="P664" s="35"/>
      <c r="Q664" s="35"/>
    </row>
    <row r="665" spans="1:17" s="210" customFormat="1" ht="16.2" customHeight="1">
      <c r="A665" s="438"/>
      <c r="B665" s="441" t="s">
        <v>363</v>
      </c>
      <c r="C665" s="441" t="s">
        <v>364</v>
      </c>
      <c r="D665" s="373" t="s">
        <v>628</v>
      </c>
      <c r="E665" s="441" t="s">
        <v>314</v>
      </c>
      <c r="F665" s="441">
        <v>1</v>
      </c>
      <c r="G665" s="441">
        <v>50000</v>
      </c>
      <c r="H665" s="381"/>
      <c r="I665" s="439">
        <v>0.92</v>
      </c>
      <c r="J665" s="439"/>
      <c r="K665" s="58"/>
      <c r="L665" s="59"/>
      <c r="M665" s="440"/>
      <c r="N665" s="440"/>
      <c r="O665" s="1363"/>
      <c r="P665" s="35"/>
      <c r="Q665" s="35"/>
    </row>
    <row r="666" spans="1:17" s="210" customFormat="1" ht="16.2" customHeight="1">
      <c r="A666" s="438">
        <v>89</v>
      </c>
      <c r="B666" s="441" t="s">
        <v>365</v>
      </c>
      <c r="C666" s="441" t="s">
        <v>366</v>
      </c>
      <c r="D666" s="373" t="s">
        <v>629</v>
      </c>
      <c r="E666" s="441" t="s">
        <v>314</v>
      </c>
      <c r="F666" s="441">
        <v>1</v>
      </c>
      <c r="G666" s="441">
        <v>0</v>
      </c>
      <c r="H666" s="381" t="s">
        <v>1419</v>
      </c>
      <c r="I666" s="439">
        <v>1.51</v>
      </c>
      <c r="J666" s="439"/>
      <c r="K666" s="58"/>
      <c r="L666" s="59"/>
      <c r="M666" s="440"/>
      <c r="N666" s="440"/>
      <c r="O666" s="1363"/>
      <c r="P666" s="35"/>
      <c r="Q666" s="35"/>
    </row>
    <row r="667" spans="1:17" s="210" customFormat="1" ht="16.2" customHeight="1">
      <c r="A667" s="438"/>
      <c r="B667" s="441" t="s">
        <v>365</v>
      </c>
      <c r="C667" s="441" t="s">
        <v>366</v>
      </c>
      <c r="D667" s="373" t="s">
        <v>629</v>
      </c>
      <c r="E667" s="441" t="s">
        <v>314</v>
      </c>
      <c r="F667" s="441">
        <v>1</v>
      </c>
      <c r="G667" s="441">
        <v>5000</v>
      </c>
      <c r="H667" s="381"/>
      <c r="I667" s="439">
        <v>1.51</v>
      </c>
      <c r="J667" s="439"/>
      <c r="K667" s="58"/>
      <c r="L667" s="59"/>
      <c r="M667" s="440"/>
      <c r="N667" s="440"/>
      <c r="O667" s="1363"/>
      <c r="P667" s="35"/>
      <c r="Q667" s="35"/>
    </row>
    <row r="668" spans="1:17" s="210" customFormat="1" ht="16.2" customHeight="1">
      <c r="A668" s="438"/>
      <c r="B668" s="441" t="s">
        <v>365</v>
      </c>
      <c r="C668" s="441" t="s">
        <v>366</v>
      </c>
      <c r="D668" s="373" t="s">
        <v>629</v>
      </c>
      <c r="E668" s="441" t="s">
        <v>314</v>
      </c>
      <c r="F668" s="441">
        <v>1</v>
      </c>
      <c r="G668" s="441">
        <v>10000</v>
      </c>
      <c r="H668" s="381"/>
      <c r="I668" s="439">
        <v>1.21</v>
      </c>
      <c r="J668" s="439"/>
      <c r="K668" s="58"/>
      <c r="L668" s="59"/>
      <c r="M668" s="440"/>
      <c r="N668" s="440"/>
      <c r="O668" s="1363"/>
      <c r="P668" s="35"/>
      <c r="Q668" s="35"/>
    </row>
    <row r="669" spans="1:17" s="210" customFormat="1" ht="16.2" customHeight="1">
      <c r="A669" s="438"/>
      <c r="B669" s="441" t="s">
        <v>365</v>
      </c>
      <c r="C669" s="441" t="s">
        <v>366</v>
      </c>
      <c r="D669" s="373" t="s">
        <v>629</v>
      </c>
      <c r="E669" s="441" t="s">
        <v>314</v>
      </c>
      <c r="F669" s="441">
        <v>1</v>
      </c>
      <c r="G669" s="441">
        <v>30000</v>
      </c>
      <c r="H669" s="381"/>
      <c r="I669" s="439">
        <v>1</v>
      </c>
      <c r="J669" s="439"/>
      <c r="K669" s="58"/>
      <c r="L669" s="59"/>
      <c r="M669" s="440"/>
      <c r="N669" s="440"/>
      <c r="O669" s="1363"/>
      <c r="P669" s="35"/>
      <c r="Q669" s="35"/>
    </row>
    <row r="670" spans="1:17" s="210" customFormat="1" ht="16.2" customHeight="1">
      <c r="A670" s="438"/>
      <c r="B670" s="441" t="s">
        <v>365</v>
      </c>
      <c r="C670" s="441" t="s">
        <v>366</v>
      </c>
      <c r="D670" s="373" t="s">
        <v>629</v>
      </c>
      <c r="E670" s="441" t="s">
        <v>314</v>
      </c>
      <c r="F670" s="441">
        <v>1</v>
      </c>
      <c r="G670" s="441">
        <v>50000</v>
      </c>
      <c r="H670" s="381"/>
      <c r="I670" s="439">
        <v>0.92</v>
      </c>
      <c r="J670" s="439"/>
      <c r="K670" s="58"/>
      <c r="L670" s="59"/>
      <c r="M670" s="440"/>
      <c r="N670" s="440"/>
      <c r="O670" s="1363"/>
      <c r="P670" s="35"/>
      <c r="Q670" s="35"/>
    </row>
    <row r="671" spans="1:17" s="210" customFormat="1" ht="16.2" customHeight="1">
      <c r="A671" s="438">
        <v>90</v>
      </c>
      <c r="B671" s="438" t="s">
        <v>1284</v>
      </c>
      <c r="C671" s="438" t="s">
        <v>1292</v>
      </c>
      <c r="D671" s="194" t="s">
        <v>630</v>
      </c>
      <c r="E671" s="438" t="s">
        <v>314</v>
      </c>
      <c r="F671" s="438">
        <v>1</v>
      </c>
      <c r="G671" s="438">
        <v>0</v>
      </c>
      <c r="H671" s="207" t="s">
        <v>1414</v>
      </c>
      <c r="I671" s="439">
        <v>1.76</v>
      </c>
      <c r="J671" s="439"/>
      <c r="K671" s="58"/>
      <c r="L671" s="59"/>
      <c r="M671" s="440"/>
      <c r="N671" s="440"/>
      <c r="O671" s="1363"/>
      <c r="P671" s="35"/>
      <c r="Q671" s="35"/>
    </row>
    <row r="672" spans="1:17" s="210" customFormat="1" ht="16.2" customHeight="1">
      <c r="A672" s="438"/>
      <c r="B672" s="438" t="s">
        <v>1284</v>
      </c>
      <c r="C672" s="438" t="s">
        <v>1292</v>
      </c>
      <c r="D672" s="194" t="s">
        <v>630</v>
      </c>
      <c r="E672" s="438" t="s">
        <v>314</v>
      </c>
      <c r="F672" s="438">
        <v>1</v>
      </c>
      <c r="G672" s="438">
        <v>5000</v>
      </c>
      <c r="H672" s="207"/>
      <c r="I672" s="439">
        <v>1.76</v>
      </c>
      <c r="J672" s="439"/>
      <c r="K672" s="58"/>
      <c r="L672" s="59"/>
      <c r="M672" s="440"/>
      <c r="N672" s="440"/>
      <c r="O672" s="1363"/>
      <c r="P672" s="35"/>
      <c r="Q672" s="35"/>
    </row>
    <row r="673" spans="1:17" s="210" customFormat="1" ht="16.2" customHeight="1">
      <c r="A673" s="438"/>
      <c r="B673" s="438" t="s">
        <v>1284</v>
      </c>
      <c r="C673" s="438" t="s">
        <v>1292</v>
      </c>
      <c r="D673" s="194" t="s">
        <v>630</v>
      </c>
      <c r="E673" s="438" t="s">
        <v>314</v>
      </c>
      <c r="F673" s="438">
        <v>1</v>
      </c>
      <c r="G673" s="438">
        <v>10000</v>
      </c>
      <c r="H673" s="207"/>
      <c r="I673" s="439">
        <v>1.6</v>
      </c>
      <c r="J673" s="439"/>
      <c r="K673" s="58"/>
      <c r="L673" s="59"/>
      <c r="M673" s="440"/>
      <c r="N673" s="440"/>
      <c r="O673" s="1363"/>
      <c r="P673" s="35"/>
      <c r="Q673" s="35"/>
    </row>
    <row r="674" spans="1:17" s="210" customFormat="1" ht="16.2" customHeight="1">
      <c r="A674" s="438"/>
      <c r="B674" s="438" t="s">
        <v>1284</v>
      </c>
      <c r="C674" s="438" t="s">
        <v>1292</v>
      </c>
      <c r="D674" s="194" t="s">
        <v>630</v>
      </c>
      <c r="E674" s="438" t="s">
        <v>314</v>
      </c>
      <c r="F674" s="438">
        <v>1</v>
      </c>
      <c r="G674" s="438">
        <v>20000</v>
      </c>
      <c r="H674" s="207"/>
      <c r="I674" s="439">
        <v>1.45</v>
      </c>
      <c r="J674" s="439"/>
      <c r="K674" s="58"/>
      <c r="L674" s="59"/>
      <c r="M674" s="440"/>
      <c r="N674" s="440"/>
      <c r="O674" s="1363"/>
      <c r="P674" s="35"/>
      <c r="Q674" s="35"/>
    </row>
    <row r="675" spans="1:17" s="210" customFormat="1" ht="16.2" customHeight="1">
      <c r="A675" s="438"/>
      <c r="B675" s="438" t="s">
        <v>1284</v>
      </c>
      <c r="C675" s="438" t="s">
        <v>1292</v>
      </c>
      <c r="D675" s="194" t="s">
        <v>630</v>
      </c>
      <c r="E675" s="438" t="s">
        <v>314</v>
      </c>
      <c r="F675" s="438">
        <v>1</v>
      </c>
      <c r="G675" s="438">
        <v>30000</v>
      </c>
      <c r="H675" s="207"/>
      <c r="I675" s="439">
        <v>1.35</v>
      </c>
      <c r="J675" s="439"/>
      <c r="K675" s="58"/>
      <c r="L675" s="59"/>
      <c r="M675" s="440"/>
      <c r="N675" s="440"/>
      <c r="O675" s="1363"/>
      <c r="P675" s="35"/>
      <c r="Q675" s="35"/>
    </row>
    <row r="676" spans="1:17" s="210" customFormat="1" ht="16.2" customHeight="1">
      <c r="A676" s="438"/>
      <c r="B676" s="438" t="s">
        <v>1284</v>
      </c>
      <c r="C676" s="438" t="s">
        <v>1292</v>
      </c>
      <c r="D676" s="194" t="s">
        <v>630</v>
      </c>
      <c r="E676" s="438" t="s">
        <v>314</v>
      </c>
      <c r="F676" s="438">
        <v>1</v>
      </c>
      <c r="G676" s="438">
        <v>50000</v>
      </c>
      <c r="H676" s="207"/>
      <c r="I676" s="439">
        <v>1.25</v>
      </c>
      <c r="J676" s="439"/>
      <c r="K676" s="58"/>
      <c r="L676" s="59"/>
      <c r="M676" s="440"/>
      <c r="N676" s="440"/>
      <c r="O676" s="1363"/>
      <c r="P676" s="35"/>
      <c r="Q676" s="35"/>
    </row>
    <row r="677" spans="1:17" s="210" customFormat="1" ht="16.2" customHeight="1">
      <c r="A677" s="438"/>
      <c r="B677" s="438" t="s">
        <v>1284</v>
      </c>
      <c r="C677" s="438" t="s">
        <v>1292</v>
      </c>
      <c r="D677" s="194" t="s">
        <v>630</v>
      </c>
      <c r="E677" s="438" t="s">
        <v>314</v>
      </c>
      <c r="F677" s="438">
        <v>1</v>
      </c>
      <c r="G677" s="438">
        <v>100000</v>
      </c>
      <c r="H677" s="207"/>
      <c r="I677" s="439">
        <v>1.2</v>
      </c>
      <c r="J677" s="439"/>
      <c r="K677" s="58"/>
      <c r="L677" s="59"/>
      <c r="M677" s="440"/>
      <c r="N677" s="440"/>
      <c r="O677" s="1363"/>
      <c r="P677" s="35"/>
      <c r="Q677" s="35"/>
    </row>
    <row r="678" spans="1:17" s="210" customFormat="1" ht="16.2" customHeight="1">
      <c r="A678" s="438"/>
      <c r="B678" s="438" t="s">
        <v>1284</v>
      </c>
      <c r="C678" s="438" t="s">
        <v>1292</v>
      </c>
      <c r="D678" s="194" t="s">
        <v>630</v>
      </c>
      <c r="E678" s="438" t="s">
        <v>314</v>
      </c>
      <c r="F678" s="438">
        <v>1</v>
      </c>
      <c r="G678" s="438">
        <v>200000</v>
      </c>
      <c r="H678" s="207"/>
      <c r="I678" s="439">
        <v>1.1499999999999999</v>
      </c>
      <c r="J678" s="439"/>
      <c r="K678" s="58"/>
      <c r="L678" s="59"/>
      <c r="M678" s="440"/>
      <c r="N678" s="440"/>
      <c r="O678" s="1363"/>
      <c r="P678" s="35"/>
      <c r="Q678" s="35"/>
    </row>
    <row r="679" spans="1:17" s="210" customFormat="1" ht="16.2" customHeight="1">
      <c r="A679" s="438">
        <v>91</v>
      </c>
      <c r="B679" s="438" t="s">
        <v>1285</v>
      </c>
      <c r="C679" s="438" t="s">
        <v>1293</v>
      </c>
      <c r="D679" s="194" t="s">
        <v>631</v>
      </c>
      <c r="E679" s="438" t="s">
        <v>314</v>
      </c>
      <c r="F679" s="438">
        <v>1</v>
      </c>
      <c r="G679" s="438">
        <v>0</v>
      </c>
      <c r="H679" s="207" t="s">
        <v>1415</v>
      </c>
      <c r="I679" s="439">
        <v>2</v>
      </c>
      <c r="J679" s="439"/>
      <c r="K679" s="58"/>
      <c r="L679" s="59"/>
      <c r="M679" s="440"/>
      <c r="N679" s="440"/>
      <c r="O679" s="1363"/>
      <c r="P679" s="35"/>
      <c r="Q679" s="35"/>
    </row>
    <row r="680" spans="1:17" s="210" customFormat="1" ht="16.2" customHeight="1">
      <c r="A680" s="438"/>
      <c r="B680" s="438" t="s">
        <v>1285</v>
      </c>
      <c r="C680" s="438" t="s">
        <v>1293</v>
      </c>
      <c r="D680" s="194" t="s">
        <v>631</v>
      </c>
      <c r="E680" s="438" t="s">
        <v>314</v>
      </c>
      <c r="F680" s="438">
        <v>1</v>
      </c>
      <c r="G680" s="438">
        <v>5000</v>
      </c>
      <c r="H680" s="207"/>
      <c r="I680" s="439">
        <v>0.96</v>
      </c>
      <c r="J680" s="439"/>
      <c r="K680" s="58"/>
      <c r="L680" s="59"/>
      <c r="M680" s="440"/>
      <c r="N680" s="440"/>
      <c r="O680" s="1363"/>
      <c r="P680" s="35"/>
      <c r="Q680" s="35"/>
    </row>
    <row r="681" spans="1:17" s="210" customFormat="1" ht="16.2" customHeight="1">
      <c r="A681" s="438"/>
      <c r="B681" s="438" t="s">
        <v>1285</v>
      </c>
      <c r="C681" s="438" t="s">
        <v>1293</v>
      </c>
      <c r="D681" s="194" t="s">
        <v>631</v>
      </c>
      <c r="E681" s="438" t="s">
        <v>314</v>
      </c>
      <c r="F681" s="438">
        <v>1</v>
      </c>
      <c r="G681" s="438">
        <v>10000</v>
      </c>
      <c r="H681" s="207"/>
      <c r="I681" s="439">
        <v>0.87</v>
      </c>
      <c r="J681" s="439"/>
      <c r="K681" s="58"/>
      <c r="L681" s="59"/>
      <c r="M681" s="440"/>
      <c r="N681" s="440"/>
      <c r="O681" s="1363"/>
      <c r="P681" s="35"/>
      <c r="Q681" s="35"/>
    </row>
    <row r="682" spans="1:17" s="210" customFormat="1" ht="16.2" customHeight="1">
      <c r="A682" s="438"/>
      <c r="B682" s="438" t="s">
        <v>1285</v>
      </c>
      <c r="C682" s="438" t="s">
        <v>1293</v>
      </c>
      <c r="D682" s="194" t="s">
        <v>631</v>
      </c>
      <c r="E682" s="438" t="s">
        <v>314</v>
      </c>
      <c r="F682" s="438">
        <v>1</v>
      </c>
      <c r="G682" s="438">
        <v>30000</v>
      </c>
      <c r="H682" s="207"/>
      <c r="I682" s="439">
        <v>0.82</v>
      </c>
      <c r="J682" s="439"/>
      <c r="K682" s="58"/>
      <c r="L682" s="59"/>
      <c r="M682" s="440"/>
      <c r="N682" s="440"/>
      <c r="O682" s="1363"/>
      <c r="P682" s="35"/>
      <c r="Q682" s="35"/>
    </row>
    <row r="683" spans="1:17" s="210" customFormat="1" ht="16.2" customHeight="1">
      <c r="A683" s="438"/>
      <c r="B683" s="438" t="s">
        <v>1285</v>
      </c>
      <c r="C683" s="438" t="s">
        <v>1293</v>
      </c>
      <c r="D683" s="194" t="s">
        <v>631</v>
      </c>
      <c r="E683" s="438" t="s">
        <v>314</v>
      </c>
      <c r="F683" s="438">
        <v>1</v>
      </c>
      <c r="G683" s="438">
        <v>50000</v>
      </c>
      <c r="H683" s="207"/>
      <c r="I683" s="439">
        <v>0.77</v>
      </c>
      <c r="J683" s="439"/>
      <c r="K683" s="58"/>
      <c r="L683" s="59"/>
      <c r="M683" s="440"/>
      <c r="N683" s="440"/>
      <c r="O683" s="1363"/>
      <c r="P683" s="35"/>
      <c r="Q683" s="35"/>
    </row>
    <row r="684" spans="1:17" s="210" customFormat="1" ht="16.2" customHeight="1">
      <c r="A684" s="438"/>
      <c r="B684" s="438" t="s">
        <v>1285</v>
      </c>
      <c r="C684" s="438" t="s">
        <v>1293</v>
      </c>
      <c r="D684" s="194" t="s">
        <v>631</v>
      </c>
      <c r="E684" s="438" t="s">
        <v>314</v>
      </c>
      <c r="F684" s="438">
        <v>1</v>
      </c>
      <c r="G684" s="438">
        <v>100000</v>
      </c>
      <c r="H684" s="207"/>
      <c r="I684" s="439">
        <v>0.75</v>
      </c>
      <c r="J684" s="439"/>
      <c r="K684" s="58"/>
      <c r="L684" s="59"/>
      <c r="M684" s="440"/>
      <c r="N684" s="440"/>
      <c r="O684" s="1363"/>
      <c r="P684" s="35"/>
      <c r="Q684" s="35"/>
    </row>
    <row r="685" spans="1:17" s="210" customFormat="1" ht="16.2" customHeight="1">
      <c r="A685" s="438"/>
      <c r="B685" s="438" t="s">
        <v>1285</v>
      </c>
      <c r="C685" s="438" t="s">
        <v>1293</v>
      </c>
      <c r="D685" s="194" t="s">
        <v>631</v>
      </c>
      <c r="E685" s="438" t="s">
        <v>314</v>
      </c>
      <c r="F685" s="438">
        <v>1</v>
      </c>
      <c r="G685" s="438">
        <v>200000</v>
      </c>
      <c r="H685" s="207"/>
      <c r="I685" s="439">
        <v>0.72</v>
      </c>
      <c r="J685" s="439"/>
      <c r="K685" s="58"/>
      <c r="L685" s="59"/>
      <c r="M685" s="440"/>
      <c r="N685" s="440"/>
      <c r="O685" s="1363"/>
      <c r="P685" s="35"/>
      <c r="Q685" s="35"/>
    </row>
    <row r="686" spans="1:17" s="210" customFormat="1" ht="16.2" customHeight="1">
      <c r="A686" s="438">
        <v>92</v>
      </c>
      <c r="B686" s="438" t="s">
        <v>1286</v>
      </c>
      <c r="C686" s="438" t="s">
        <v>1294</v>
      </c>
      <c r="D686" s="194" t="s">
        <v>632</v>
      </c>
      <c r="E686" s="438" t="s">
        <v>314</v>
      </c>
      <c r="F686" s="438">
        <v>1</v>
      </c>
      <c r="G686" s="438">
        <v>0</v>
      </c>
      <c r="H686" s="207" t="s">
        <v>1415</v>
      </c>
      <c r="I686" s="439">
        <v>2</v>
      </c>
      <c r="J686" s="439"/>
      <c r="K686" s="58"/>
      <c r="L686" s="59"/>
      <c r="M686" s="440"/>
      <c r="N686" s="440"/>
      <c r="O686" s="1363"/>
      <c r="P686" s="35"/>
      <c r="Q686" s="35"/>
    </row>
    <row r="687" spans="1:17" s="210" customFormat="1" ht="16.2" customHeight="1">
      <c r="A687" s="438"/>
      <c r="B687" s="438" t="s">
        <v>1286</v>
      </c>
      <c r="C687" s="438" t="s">
        <v>1294</v>
      </c>
      <c r="D687" s="194" t="s">
        <v>632</v>
      </c>
      <c r="E687" s="438" t="s">
        <v>314</v>
      </c>
      <c r="F687" s="438">
        <v>1</v>
      </c>
      <c r="G687" s="438">
        <v>5000</v>
      </c>
      <c r="H687" s="207"/>
      <c r="I687" s="439">
        <v>0.96</v>
      </c>
      <c r="J687" s="439"/>
      <c r="K687" s="58"/>
      <c r="L687" s="59"/>
      <c r="M687" s="440"/>
      <c r="N687" s="440"/>
      <c r="O687" s="1363"/>
      <c r="P687" s="35"/>
      <c r="Q687" s="35"/>
    </row>
    <row r="688" spans="1:17" s="210" customFormat="1" ht="16.2" customHeight="1">
      <c r="A688" s="438"/>
      <c r="B688" s="438" t="s">
        <v>1286</v>
      </c>
      <c r="C688" s="438" t="s">
        <v>1294</v>
      </c>
      <c r="D688" s="194" t="s">
        <v>632</v>
      </c>
      <c r="E688" s="438" t="s">
        <v>314</v>
      </c>
      <c r="F688" s="438">
        <v>1</v>
      </c>
      <c r="G688" s="438">
        <v>10000</v>
      </c>
      <c r="H688" s="207"/>
      <c r="I688" s="439">
        <v>0.87</v>
      </c>
      <c r="J688" s="439"/>
      <c r="K688" s="58"/>
      <c r="L688" s="59"/>
      <c r="M688" s="440"/>
      <c r="N688" s="440"/>
      <c r="O688" s="1363"/>
      <c r="P688" s="35"/>
      <c r="Q688" s="35"/>
    </row>
    <row r="689" spans="1:17" s="210" customFormat="1" ht="16.2" customHeight="1">
      <c r="A689" s="438"/>
      <c r="B689" s="438" t="s">
        <v>1286</v>
      </c>
      <c r="C689" s="438" t="s">
        <v>1294</v>
      </c>
      <c r="D689" s="194" t="s">
        <v>632</v>
      </c>
      <c r="E689" s="438" t="s">
        <v>314</v>
      </c>
      <c r="F689" s="438">
        <v>1</v>
      </c>
      <c r="G689" s="438">
        <v>30000</v>
      </c>
      <c r="H689" s="207"/>
      <c r="I689" s="439">
        <v>0.82</v>
      </c>
      <c r="J689" s="439"/>
      <c r="K689" s="58"/>
      <c r="L689" s="59"/>
      <c r="M689" s="440"/>
      <c r="N689" s="440"/>
      <c r="O689" s="1363"/>
      <c r="P689" s="35"/>
      <c r="Q689" s="35"/>
    </row>
    <row r="690" spans="1:17" s="210" customFormat="1" ht="16.2" customHeight="1">
      <c r="A690" s="438"/>
      <c r="B690" s="438" t="s">
        <v>1286</v>
      </c>
      <c r="C690" s="438" t="s">
        <v>1294</v>
      </c>
      <c r="D690" s="194" t="s">
        <v>632</v>
      </c>
      <c r="E690" s="438" t="s">
        <v>314</v>
      </c>
      <c r="F690" s="438">
        <v>1</v>
      </c>
      <c r="G690" s="438">
        <v>50000</v>
      </c>
      <c r="H690" s="207"/>
      <c r="I690" s="439">
        <v>0.77</v>
      </c>
      <c r="J690" s="439"/>
      <c r="K690" s="58"/>
      <c r="L690" s="59"/>
      <c r="M690" s="440"/>
      <c r="N690" s="440"/>
      <c r="O690" s="1363"/>
      <c r="P690" s="35"/>
      <c r="Q690" s="35"/>
    </row>
    <row r="691" spans="1:17" s="210" customFormat="1" ht="16.2" customHeight="1">
      <c r="A691" s="438"/>
      <c r="B691" s="438" t="s">
        <v>1286</v>
      </c>
      <c r="C691" s="438" t="s">
        <v>1294</v>
      </c>
      <c r="D691" s="194" t="s">
        <v>632</v>
      </c>
      <c r="E691" s="438" t="s">
        <v>314</v>
      </c>
      <c r="F691" s="438">
        <v>1</v>
      </c>
      <c r="G691" s="438">
        <v>100000</v>
      </c>
      <c r="H691" s="207"/>
      <c r="I691" s="439">
        <v>0.75</v>
      </c>
      <c r="J691" s="439"/>
      <c r="K691" s="58"/>
      <c r="L691" s="59"/>
      <c r="M691" s="440"/>
      <c r="N691" s="440"/>
      <c r="O691" s="1363"/>
      <c r="P691" s="35"/>
      <c r="Q691" s="35"/>
    </row>
    <row r="692" spans="1:17" s="210" customFormat="1" ht="16.2" customHeight="1">
      <c r="A692" s="438"/>
      <c r="B692" s="438" t="s">
        <v>1286</v>
      </c>
      <c r="C692" s="438" t="s">
        <v>1294</v>
      </c>
      <c r="D692" s="194" t="s">
        <v>632</v>
      </c>
      <c r="E692" s="438" t="s">
        <v>314</v>
      </c>
      <c r="F692" s="438">
        <v>1</v>
      </c>
      <c r="G692" s="438">
        <v>200000</v>
      </c>
      <c r="H692" s="207"/>
      <c r="I692" s="439">
        <v>0.72</v>
      </c>
      <c r="J692" s="439"/>
      <c r="K692" s="58"/>
      <c r="L692" s="59"/>
      <c r="M692" s="440"/>
      <c r="N692" s="440"/>
      <c r="O692" s="1363"/>
      <c r="P692" s="35"/>
      <c r="Q692" s="35"/>
    </row>
    <row r="693" spans="1:17" s="210" customFormat="1" ht="16.2" customHeight="1">
      <c r="A693" s="438">
        <v>93</v>
      </c>
      <c r="B693" s="438" t="s">
        <v>624</v>
      </c>
      <c r="C693" s="438" t="s">
        <v>1295</v>
      </c>
      <c r="D693" s="194" t="s">
        <v>633</v>
      </c>
      <c r="E693" s="438" t="s">
        <v>314</v>
      </c>
      <c r="F693" s="438">
        <v>1</v>
      </c>
      <c r="G693" s="438">
        <v>0</v>
      </c>
      <c r="H693" s="207" t="s">
        <v>1415</v>
      </c>
      <c r="I693" s="439">
        <v>0.83</v>
      </c>
      <c r="J693" s="439"/>
      <c r="K693" s="58"/>
      <c r="L693" s="59"/>
      <c r="M693" s="440"/>
      <c r="N693" s="440"/>
      <c r="O693" s="1363"/>
      <c r="P693" s="35"/>
      <c r="Q693" s="35"/>
    </row>
    <row r="694" spans="1:17" s="210" customFormat="1" ht="16.2" customHeight="1">
      <c r="A694" s="438">
        <v>94</v>
      </c>
      <c r="B694" s="438" t="s">
        <v>1287</v>
      </c>
      <c r="C694" s="438" t="s">
        <v>1296</v>
      </c>
      <c r="D694" s="194" t="s">
        <v>1416</v>
      </c>
      <c r="E694" s="438" t="s">
        <v>314</v>
      </c>
      <c r="F694" s="438">
        <v>1</v>
      </c>
      <c r="G694" s="438">
        <v>0</v>
      </c>
      <c r="H694" s="207" t="s">
        <v>1415</v>
      </c>
      <c r="I694" s="439">
        <v>1.17</v>
      </c>
      <c r="J694" s="439"/>
      <c r="K694" s="58"/>
      <c r="L694" s="59"/>
      <c r="M694" s="440"/>
      <c r="N694" s="440"/>
      <c r="O694" s="1363"/>
      <c r="P694" s="35"/>
      <c r="Q694" s="35"/>
    </row>
    <row r="695" spans="1:17" s="210" customFormat="1" ht="16.2" customHeight="1">
      <c r="A695" s="438"/>
      <c r="B695" s="438" t="s">
        <v>1287</v>
      </c>
      <c r="C695" s="438" t="s">
        <v>1296</v>
      </c>
      <c r="D695" s="194" t="s">
        <v>1416</v>
      </c>
      <c r="E695" s="438" t="s">
        <v>314</v>
      </c>
      <c r="F695" s="438">
        <v>1</v>
      </c>
      <c r="G695" s="438">
        <v>10000</v>
      </c>
      <c r="H695" s="207"/>
      <c r="I695" s="439">
        <v>1.17</v>
      </c>
      <c r="J695" s="439"/>
      <c r="K695" s="58"/>
      <c r="L695" s="59"/>
      <c r="M695" s="440"/>
      <c r="N695" s="440"/>
      <c r="O695" s="1363"/>
      <c r="P695" s="35"/>
      <c r="Q695" s="35"/>
    </row>
    <row r="696" spans="1:17" s="132" customFormat="1" ht="16.2" customHeight="1">
      <c r="A696" s="438"/>
      <c r="B696" s="438" t="s">
        <v>1288</v>
      </c>
      <c r="C696" s="438" t="s">
        <v>1297</v>
      </c>
      <c r="D696" s="194" t="s">
        <v>1420</v>
      </c>
      <c r="E696" s="438" t="s">
        <v>314</v>
      </c>
      <c r="F696" s="438">
        <v>1</v>
      </c>
      <c r="G696" s="438">
        <v>0</v>
      </c>
      <c r="H696" s="207" t="s">
        <v>1419</v>
      </c>
      <c r="I696" s="439">
        <v>2.5</v>
      </c>
      <c r="J696" s="439"/>
      <c r="K696" s="58"/>
      <c r="L696" s="59"/>
      <c r="M696" s="440"/>
      <c r="N696" s="440"/>
      <c r="O696" s="1363"/>
      <c r="P696" s="35"/>
      <c r="Q696" s="35"/>
    </row>
    <row r="697" spans="1:17" s="132" customFormat="1" ht="16.2" customHeight="1">
      <c r="A697" s="173"/>
      <c r="B697" s="173" t="s">
        <v>1288</v>
      </c>
      <c r="C697" s="173" t="s">
        <v>1297</v>
      </c>
      <c r="D697" s="128" t="s">
        <v>1420</v>
      </c>
      <c r="E697" s="173" t="s">
        <v>314</v>
      </c>
      <c r="F697" s="173">
        <v>1</v>
      </c>
      <c r="G697" s="173">
        <v>5000</v>
      </c>
      <c r="H697" s="130"/>
      <c r="I697" s="439">
        <v>1.51</v>
      </c>
      <c r="J697" s="439"/>
      <c r="K697" s="58"/>
      <c r="L697" s="59"/>
      <c r="M697" s="435"/>
      <c r="N697" s="435"/>
      <c r="O697" s="1363"/>
      <c r="P697" s="35"/>
      <c r="Q697" s="35"/>
    </row>
    <row r="698" spans="1:17" s="132" customFormat="1" ht="16.2" customHeight="1">
      <c r="A698" s="56"/>
      <c r="B698" s="56" t="s">
        <v>1288</v>
      </c>
      <c r="C698" s="56" t="s">
        <v>1297</v>
      </c>
      <c r="D698" s="73" t="s">
        <v>1420</v>
      </c>
      <c r="E698" s="56" t="s">
        <v>314</v>
      </c>
      <c r="F698" s="56">
        <v>1</v>
      </c>
      <c r="G698" s="56">
        <v>10000</v>
      </c>
      <c r="H698" s="57"/>
      <c r="I698" s="439">
        <v>1.21</v>
      </c>
      <c r="J698" s="439"/>
      <c r="K698" s="58"/>
      <c r="L698" s="59"/>
      <c r="M698" s="60"/>
      <c r="N698" s="60"/>
      <c r="O698" s="1363"/>
      <c r="P698" s="35"/>
      <c r="Q698" s="35"/>
    </row>
    <row r="699" spans="1:17" s="132" customFormat="1" ht="16.2" customHeight="1">
      <c r="A699" s="56"/>
      <c r="B699" s="56" t="s">
        <v>1288</v>
      </c>
      <c r="C699" s="56" t="s">
        <v>1297</v>
      </c>
      <c r="D699" s="73" t="s">
        <v>1420</v>
      </c>
      <c r="E699" s="56" t="s">
        <v>314</v>
      </c>
      <c r="F699" s="56">
        <v>1</v>
      </c>
      <c r="G699" s="56">
        <v>30000</v>
      </c>
      <c r="H699" s="57"/>
      <c r="I699" s="439">
        <v>1</v>
      </c>
      <c r="J699" s="439"/>
      <c r="K699" s="58"/>
      <c r="L699" s="59"/>
      <c r="M699" s="60"/>
      <c r="N699" s="60"/>
      <c r="O699" s="1363"/>
      <c r="P699" s="35"/>
      <c r="Q699" s="35"/>
    </row>
    <row r="700" spans="1:17" s="132" customFormat="1" ht="16.2" customHeight="1">
      <c r="A700" s="56"/>
      <c r="B700" s="56" t="s">
        <v>1288</v>
      </c>
      <c r="C700" s="56" t="s">
        <v>1297</v>
      </c>
      <c r="D700" s="73" t="s">
        <v>1420</v>
      </c>
      <c r="E700" s="56" t="s">
        <v>314</v>
      </c>
      <c r="F700" s="56">
        <v>1</v>
      </c>
      <c r="G700" s="56">
        <v>50000</v>
      </c>
      <c r="H700" s="57"/>
      <c r="I700" s="439">
        <v>0.92</v>
      </c>
      <c r="J700" s="439"/>
      <c r="K700" s="58"/>
      <c r="L700" s="59"/>
      <c r="M700" s="60"/>
      <c r="N700" s="60"/>
      <c r="O700" s="1363"/>
      <c r="P700" s="35"/>
      <c r="Q700" s="35"/>
    </row>
    <row r="701" spans="1:17" s="132" customFormat="1" ht="16.2" customHeight="1">
      <c r="A701" s="56">
        <v>96</v>
      </c>
      <c r="B701" s="56" t="s">
        <v>1289</v>
      </c>
      <c r="C701" s="56" t="s">
        <v>1298</v>
      </c>
      <c r="D701" s="73" t="s">
        <v>1418</v>
      </c>
      <c r="E701" s="56" t="s">
        <v>314</v>
      </c>
      <c r="F701" s="56">
        <v>1</v>
      </c>
      <c r="G701" s="56">
        <v>0</v>
      </c>
      <c r="H701" s="57" t="s">
        <v>1419</v>
      </c>
      <c r="I701" s="439">
        <v>2.5</v>
      </c>
      <c r="J701" s="439"/>
      <c r="K701" s="58"/>
      <c r="L701" s="59"/>
      <c r="M701" s="60"/>
      <c r="N701" s="60"/>
      <c r="O701" s="1363"/>
      <c r="P701" s="35"/>
      <c r="Q701" s="35"/>
    </row>
    <row r="702" spans="1:17" s="132" customFormat="1" ht="16.2" customHeight="1">
      <c r="A702" s="56"/>
      <c r="B702" s="56" t="s">
        <v>1289</v>
      </c>
      <c r="C702" s="56" t="s">
        <v>1298</v>
      </c>
      <c r="D702" s="73" t="s">
        <v>1418</v>
      </c>
      <c r="E702" s="56" t="s">
        <v>314</v>
      </c>
      <c r="F702" s="56">
        <v>1</v>
      </c>
      <c r="G702" s="56">
        <v>5000</v>
      </c>
      <c r="H702" s="57"/>
      <c r="I702" s="439">
        <v>1.51</v>
      </c>
      <c r="J702" s="439"/>
      <c r="K702" s="58"/>
      <c r="L702" s="59"/>
      <c r="M702" s="60"/>
      <c r="N702" s="60"/>
      <c r="O702" s="1363"/>
      <c r="P702" s="35"/>
      <c r="Q702" s="35"/>
    </row>
    <row r="703" spans="1:17" s="132" customFormat="1" ht="16.2" customHeight="1">
      <c r="A703" s="56"/>
      <c r="B703" s="56" t="s">
        <v>1289</v>
      </c>
      <c r="C703" s="56" t="s">
        <v>1298</v>
      </c>
      <c r="D703" s="73" t="s">
        <v>1418</v>
      </c>
      <c r="E703" s="56" t="s">
        <v>314</v>
      </c>
      <c r="F703" s="56">
        <v>1</v>
      </c>
      <c r="G703" s="56">
        <v>10000</v>
      </c>
      <c r="H703" s="57"/>
      <c r="I703" s="439">
        <v>1.21</v>
      </c>
      <c r="J703" s="439"/>
      <c r="K703" s="58"/>
      <c r="L703" s="59"/>
      <c r="M703" s="60"/>
      <c r="N703" s="60"/>
      <c r="O703" s="1363"/>
      <c r="P703" s="35"/>
      <c r="Q703" s="35"/>
    </row>
    <row r="704" spans="1:17" ht="16.2" customHeight="1">
      <c r="A704" s="56"/>
      <c r="B704" s="56" t="s">
        <v>1289</v>
      </c>
      <c r="C704" s="56" t="s">
        <v>1298</v>
      </c>
      <c r="D704" s="73" t="s">
        <v>1418</v>
      </c>
      <c r="E704" s="56" t="s">
        <v>314</v>
      </c>
      <c r="F704" s="56">
        <v>1</v>
      </c>
      <c r="G704" s="56">
        <v>30000</v>
      </c>
      <c r="H704" s="57"/>
      <c r="I704" s="439">
        <v>1</v>
      </c>
      <c r="J704" s="439"/>
      <c r="K704" s="58"/>
      <c r="L704" s="59"/>
      <c r="M704" s="60"/>
      <c r="N704" s="60"/>
      <c r="O704" s="1363"/>
    </row>
    <row r="705" spans="1:15" ht="16.2" customHeight="1">
      <c r="A705" s="56"/>
      <c r="B705" s="56" t="s">
        <v>1289</v>
      </c>
      <c r="C705" s="56" t="s">
        <v>1298</v>
      </c>
      <c r="D705" s="73" t="s">
        <v>1418</v>
      </c>
      <c r="E705" s="56" t="s">
        <v>314</v>
      </c>
      <c r="F705" s="56">
        <v>1</v>
      </c>
      <c r="G705" s="56">
        <v>50000</v>
      </c>
      <c r="H705" s="57"/>
      <c r="I705" s="439">
        <v>0.92</v>
      </c>
      <c r="J705" s="439"/>
      <c r="K705" s="58"/>
      <c r="L705" s="59"/>
      <c r="M705" s="60"/>
      <c r="N705" s="60"/>
      <c r="O705" s="1363"/>
    </row>
    <row r="706" spans="1:15" ht="16.2" customHeight="1">
      <c r="A706" s="56">
        <v>97</v>
      </c>
      <c r="B706" s="56" t="s">
        <v>1283</v>
      </c>
      <c r="C706" s="56" t="s">
        <v>1291</v>
      </c>
      <c r="D706" s="73" t="s">
        <v>1412</v>
      </c>
      <c r="E706" s="56" t="s">
        <v>314</v>
      </c>
      <c r="F706" s="56">
        <v>1</v>
      </c>
      <c r="G706" s="56">
        <v>0</v>
      </c>
      <c r="H706" s="57" t="s">
        <v>1421</v>
      </c>
      <c r="I706" s="439">
        <v>4</v>
      </c>
      <c r="J706" s="439"/>
      <c r="K706" s="58"/>
      <c r="L706" s="59"/>
      <c r="M706" s="60"/>
      <c r="N706" s="60"/>
      <c r="O706" s="1363"/>
    </row>
    <row r="707" spans="1:15" ht="16.2" customHeight="1">
      <c r="A707" s="56"/>
      <c r="B707" s="56" t="s">
        <v>1283</v>
      </c>
      <c r="C707" s="56" t="s">
        <v>1291</v>
      </c>
      <c r="D707" s="73" t="s">
        <v>1412</v>
      </c>
      <c r="E707" s="56" t="s">
        <v>314</v>
      </c>
      <c r="F707" s="56">
        <v>1</v>
      </c>
      <c r="G707" s="56">
        <v>10000</v>
      </c>
      <c r="H707" s="57"/>
      <c r="I707" s="439">
        <v>3.3</v>
      </c>
      <c r="J707" s="439"/>
      <c r="K707" s="58"/>
      <c r="L707" s="59"/>
      <c r="M707" s="60"/>
      <c r="N707" s="60"/>
      <c r="O707" s="1363"/>
    </row>
    <row r="708" spans="1:15" ht="16.2" customHeight="1">
      <c r="A708" s="56"/>
      <c r="B708" s="56" t="s">
        <v>1283</v>
      </c>
      <c r="C708" s="56" t="s">
        <v>1291</v>
      </c>
      <c r="D708" s="73" t="s">
        <v>1412</v>
      </c>
      <c r="E708" s="56" t="s">
        <v>314</v>
      </c>
      <c r="F708" s="56">
        <v>1</v>
      </c>
      <c r="G708" s="56">
        <v>20000</v>
      </c>
      <c r="H708" s="57"/>
      <c r="I708" s="439">
        <v>3.1</v>
      </c>
      <c r="J708" s="439"/>
      <c r="K708" s="58"/>
      <c r="L708" s="59"/>
      <c r="M708" s="60"/>
      <c r="N708" s="60"/>
      <c r="O708" s="1363"/>
    </row>
    <row r="709" spans="1:15" ht="16.2" customHeight="1">
      <c r="A709" s="56"/>
      <c r="B709" s="56" t="s">
        <v>1283</v>
      </c>
      <c r="C709" s="56" t="s">
        <v>1291</v>
      </c>
      <c r="D709" s="73" t="s">
        <v>1412</v>
      </c>
      <c r="E709" s="56" t="s">
        <v>314</v>
      </c>
      <c r="F709" s="56">
        <v>1</v>
      </c>
      <c r="G709" s="56">
        <v>50000</v>
      </c>
      <c r="H709" s="57"/>
      <c r="I709" s="439">
        <v>2.7</v>
      </c>
      <c r="J709" s="439"/>
      <c r="K709" s="58"/>
      <c r="L709" s="59"/>
      <c r="M709" s="60"/>
      <c r="N709" s="60"/>
      <c r="O709" s="1363"/>
    </row>
    <row r="710" spans="1:15" ht="16.2" customHeight="1">
      <c r="A710" s="56"/>
      <c r="B710" s="56" t="s">
        <v>1283</v>
      </c>
      <c r="C710" s="56" t="s">
        <v>1291</v>
      </c>
      <c r="D710" s="73" t="s">
        <v>1412</v>
      </c>
      <c r="E710" s="56" t="s">
        <v>314</v>
      </c>
      <c r="F710" s="56">
        <v>1</v>
      </c>
      <c r="G710" s="56">
        <v>100000</v>
      </c>
      <c r="H710" s="57"/>
      <c r="I710" s="439">
        <v>2.6</v>
      </c>
      <c r="J710" s="439"/>
      <c r="K710" s="58"/>
      <c r="L710" s="59"/>
      <c r="M710" s="60"/>
      <c r="N710" s="60"/>
      <c r="O710" s="1363"/>
    </row>
    <row r="711" spans="1:15" ht="16.2" customHeight="1">
      <c r="A711" s="56"/>
      <c r="B711" s="56" t="s">
        <v>1283</v>
      </c>
      <c r="C711" s="56" t="s">
        <v>1291</v>
      </c>
      <c r="D711" s="73" t="s">
        <v>1412</v>
      </c>
      <c r="E711" s="56" t="s">
        <v>314</v>
      </c>
      <c r="F711" s="56">
        <v>1</v>
      </c>
      <c r="G711" s="56">
        <v>200000</v>
      </c>
      <c r="H711" s="57"/>
      <c r="I711" s="439">
        <v>2.5</v>
      </c>
      <c r="J711" s="439"/>
      <c r="K711" s="58"/>
      <c r="L711" s="59"/>
      <c r="M711" s="60"/>
      <c r="N711" s="60"/>
      <c r="O711" s="1363"/>
    </row>
    <row r="712" spans="1:15" ht="16.2" customHeight="1">
      <c r="A712" s="56"/>
      <c r="B712" s="56" t="s">
        <v>1283</v>
      </c>
      <c r="C712" s="56" t="s">
        <v>1291</v>
      </c>
      <c r="D712" s="73" t="s">
        <v>1412</v>
      </c>
      <c r="E712" s="56" t="s">
        <v>314</v>
      </c>
      <c r="F712" s="56">
        <v>1</v>
      </c>
      <c r="G712" s="56">
        <v>300000</v>
      </c>
      <c r="H712" s="57"/>
      <c r="I712" s="439">
        <v>2.4</v>
      </c>
      <c r="J712" s="439"/>
      <c r="K712" s="58"/>
      <c r="L712" s="59"/>
      <c r="M712" s="60"/>
      <c r="N712" s="60"/>
      <c r="O712" s="1363"/>
    </row>
    <row r="713" spans="1:15" ht="16.2" customHeight="1">
      <c r="A713" s="56">
        <v>98</v>
      </c>
      <c r="B713" s="56" t="s">
        <v>1335</v>
      </c>
      <c r="C713" s="56" t="s">
        <v>212</v>
      </c>
      <c r="D713" s="73" t="s">
        <v>1831</v>
      </c>
      <c r="E713" s="56" t="s">
        <v>1832</v>
      </c>
      <c r="F713" s="56">
        <v>1</v>
      </c>
      <c r="G713" s="56">
        <v>0</v>
      </c>
      <c r="H713" s="57" t="s">
        <v>1456</v>
      </c>
      <c r="I713" s="439">
        <v>1.2</v>
      </c>
      <c r="J713" s="439"/>
      <c r="K713" s="58"/>
      <c r="L713" s="59"/>
      <c r="M713" s="60"/>
      <c r="N713" s="60"/>
      <c r="O713" s="1363"/>
    </row>
    <row r="714" spans="1:15" ht="16.2" customHeight="1">
      <c r="A714" s="56"/>
      <c r="B714" s="56" t="s">
        <v>1335</v>
      </c>
      <c r="C714" s="56" t="s">
        <v>212</v>
      </c>
      <c r="D714" s="73" t="s">
        <v>1831</v>
      </c>
      <c r="E714" s="56" t="s">
        <v>1832</v>
      </c>
      <c r="F714" s="56">
        <v>1</v>
      </c>
      <c r="G714" s="56">
        <v>10000</v>
      </c>
      <c r="H714" s="57"/>
      <c r="I714" s="439">
        <v>1.2</v>
      </c>
      <c r="J714" s="439"/>
      <c r="K714" s="58"/>
      <c r="L714" s="59"/>
      <c r="M714" s="60"/>
      <c r="N714" s="60"/>
      <c r="O714" s="1363"/>
    </row>
    <row r="715" spans="1:15" ht="16.2" customHeight="1">
      <c r="A715" s="56"/>
      <c r="B715" s="56" t="s">
        <v>1335</v>
      </c>
      <c r="C715" s="56" t="s">
        <v>212</v>
      </c>
      <c r="D715" s="73" t="s">
        <v>1831</v>
      </c>
      <c r="E715" s="56" t="s">
        <v>1832</v>
      </c>
      <c r="F715" s="56">
        <v>1</v>
      </c>
      <c r="G715" s="56">
        <v>20000</v>
      </c>
      <c r="H715" s="57"/>
      <c r="I715" s="439">
        <v>1.05</v>
      </c>
      <c r="J715" s="439"/>
      <c r="K715" s="58"/>
      <c r="L715" s="59"/>
      <c r="M715" s="60"/>
      <c r="N715" s="60"/>
      <c r="O715" s="1363"/>
    </row>
    <row r="716" spans="1:15" ht="16.2" customHeight="1">
      <c r="A716" s="56"/>
      <c r="B716" s="56" t="s">
        <v>1335</v>
      </c>
      <c r="C716" s="56" t="s">
        <v>212</v>
      </c>
      <c r="D716" s="73" t="s">
        <v>1831</v>
      </c>
      <c r="E716" s="56" t="s">
        <v>1832</v>
      </c>
      <c r="F716" s="56">
        <v>1</v>
      </c>
      <c r="G716" s="56">
        <v>50000</v>
      </c>
      <c r="H716" s="57"/>
      <c r="I716" s="439">
        <v>0.97</v>
      </c>
      <c r="J716" s="439"/>
      <c r="K716" s="58"/>
      <c r="L716" s="59"/>
      <c r="M716" s="60"/>
      <c r="N716" s="60"/>
      <c r="O716" s="1363"/>
    </row>
    <row r="717" spans="1:15" ht="16.2" customHeight="1">
      <c r="A717" s="56"/>
      <c r="B717" s="56" t="s">
        <v>1335</v>
      </c>
      <c r="C717" s="56" t="s">
        <v>212</v>
      </c>
      <c r="D717" s="73" t="s">
        <v>1831</v>
      </c>
      <c r="E717" s="56" t="s">
        <v>1832</v>
      </c>
      <c r="F717" s="56">
        <v>1</v>
      </c>
      <c r="G717" s="56">
        <v>100000</v>
      </c>
      <c r="H717" s="57"/>
      <c r="I717" s="439">
        <v>0.94</v>
      </c>
      <c r="J717" s="439"/>
      <c r="K717" s="58"/>
      <c r="L717" s="59"/>
      <c r="M717" s="60"/>
      <c r="N717" s="60"/>
      <c r="O717" s="1363"/>
    </row>
    <row r="718" spans="1:15" ht="16.2" customHeight="1">
      <c r="A718" s="56"/>
      <c r="B718" s="56" t="s">
        <v>1335</v>
      </c>
      <c r="C718" s="56" t="s">
        <v>212</v>
      </c>
      <c r="D718" s="73" t="s">
        <v>1831</v>
      </c>
      <c r="E718" s="56" t="s">
        <v>1832</v>
      </c>
      <c r="F718" s="56">
        <v>1</v>
      </c>
      <c r="G718" s="56">
        <v>200000</v>
      </c>
      <c r="H718" s="57"/>
      <c r="I718" s="439">
        <v>0.92</v>
      </c>
      <c r="J718" s="439"/>
      <c r="K718" s="58"/>
      <c r="L718" s="59"/>
      <c r="M718" s="60"/>
      <c r="N718" s="60"/>
      <c r="O718" s="1363"/>
    </row>
    <row r="719" spans="1:15" ht="16.2" customHeight="1">
      <c r="A719" s="56"/>
      <c r="B719" s="56" t="s">
        <v>1335</v>
      </c>
      <c r="C719" s="56" t="s">
        <v>212</v>
      </c>
      <c r="D719" s="73" t="s">
        <v>1831</v>
      </c>
      <c r="E719" s="56" t="s">
        <v>1832</v>
      </c>
      <c r="F719" s="56">
        <v>1</v>
      </c>
      <c r="G719" s="56">
        <v>300000</v>
      </c>
      <c r="H719" s="57"/>
      <c r="I719" s="439">
        <v>0.9</v>
      </c>
      <c r="J719" s="439"/>
      <c r="K719" s="58"/>
      <c r="L719" s="59"/>
      <c r="M719" s="60"/>
      <c r="N719" s="60"/>
      <c r="O719" s="1363"/>
    </row>
    <row r="720" spans="1:15" ht="16.2" customHeight="1">
      <c r="A720" s="56">
        <v>99</v>
      </c>
      <c r="B720" s="56" t="s">
        <v>1336</v>
      </c>
      <c r="C720" s="56" t="s">
        <v>1337</v>
      </c>
      <c r="D720" s="73" t="s">
        <v>1833</v>
      </c>
      <c r="E720" s="56" t="s">
        <v>1832</v>
      </c>
      <c r="F720" s="56">
        <v>1</v>
      </c>
      <c r="G720" s="56">
        <v>0</v>
      </c>
      <c r="H720" s="57" t="s">
        <v>1457</v>
      </c>
      <c r="I720" s="1252">
        <v>1.23</v>
      </c>
      <c r="J720" s="439"/>
      <c r="K720" s="58"/>
      <c r="L720" s="59"/>
      <c r="M720" s="60"/>
      <c r="N720" s="60"/>
      <c r="O720" s="1363"/>
    </row>
    <row r="721" spans="1:17" s="1007" customFormat="1" ht="16.2" customHeight="1">
      <c r="A721" s="348"/>
      <c r="B721" s="348" t="s">
        <v>1336</v>
      </c>
      <c r="C721" s="348" t="s">
        <v>1337</v>
      </c>
      <c r="D721" s="335" t="s">
        <v>1833</v>
      </c>
      <c r="E721" s="348" t="s">
        <v>1832</v>
      </c>
      <c r="F721" s="348">
        <v>1</v>
      </c>
      <c r="G721" s="348">
        <v>8550</v>
      </c>
      <c r="H721" s="337"/>
      <c r="I721" s="442"/>
      <c r="J721" s="442"/>
      <c r="K721" s="58"/>
      <c r="L721" s="59"/>
      <c r="M721" s="353"/>
      <c r="N721" s="353"/>
      <c r="O721" s="1363"/>
      <c r="P721" s="35"/>
      <c r="Q721" s="35"/>
    </row>
    <row r="722" spans="1:17" ht="16.2" customHeight="1">
      <c r="A722" s="56"/>
      <c r="B722" s="56" t="s">
        <v>1336</v>
      </c>
      <c r="C722" s="56" t="s">
        <v>1337</v>
      </c>
      <c r="D722" s="73" t="s">
        <v>1833</v>
      </c>
      <c r="E722" s="56" t="s">
        <v>1832</v>
      </c>
      <c r="F722" s="56">
        <v>1</v>
      </c>
      <c r="G722" s="56">
        <v>10000</v>
      </c>
      <c r="H722" s="57"/>
      <c r="I722" s="439">
        <v>1.23</v>
      </c>
      <c r="J722" s="439"/>
      <c r="K722" s="58"/>
      <c r="L722" s="59"/>
      <c r="M722" s="60"/>
      <c r="N722" s="60"/>
      <c r="O722" s="1363"/>
    </row>
    <row r="723" spans="1:17" ht="16.2" customHeight="1">
      <c r="A723" s="56"/>
      <c r="B723" s="56" t="s">
        <v>1336</v>
      </c>
      <c r="C723" s="56" t="s">
        <v>1337</v>
      </c>
      <c r="D723" s="73" t="s">
        <v>1833</v>
      </c>
      <c r="E723" s="56" t="s">
        <v>1832</v>
      </c>
      <c r="F723" s="56">
        <v>1</v>
      </c>
      <c r="G723" s="56">
        <v>20000</v>
      </c>
      <c r="H723" s="57"/>
      <c r="I723" s="439">
        <v>0.96</v>
      </c>
      <c r="J723" s="439"/>
      <c r="K723" s="58"/>
      <c r="L723" s="59"/>
      <c r="M723" s="60"/>
      <c r="N723" s="60"/>
      <c r="O723" s="1363"/>
    </row>
    <row r="724" spans="1:17" ht="16.2" customHeight="1">
      <c r="A724" s="56"/>
      <c r="B724" s="56" t="s">
        <v>1336</v>
      </c>
      <c r="C724" s="56" t="s">
        <v>1337</v>
      </c>
      <c r="D724" s="73" t="s">
        <v>1833</v>
      </c>
      <c r="E724" s="56" t="s">
        <v>1832</v>
      </c>
      <c r="F724" s="56">
        <v>1</v>
      </c>
      <c r="G724" s="56">
        <v>30000</v>
      </c>
      <c r="H724" s="57"/>
      <c r="I724" s="439">
        <v>0.87</v>
      </c>
      <c r="J724" s="439"/>
      <c r="K724" s="58"/>
      <c r="L724" s="59"/>
      <c r="M724" s="60"/>
      <c r="N724" s="60"/>
      <c r="O724" s="1363"/>
    </row>
    <row r="725" spans="1:17" ht="16.2" customHeight="1">
      <c r="A725" s="56"/>
      <c r="B725" s="56" t="s">
        <v>1336</v>
      </c>
      <c r="C725" s="56" t="s">
        <v>1337</v>
      </c>
      <c r="D725" s="73" t="s">
        <v>1833</v>
      </c>
      <c r="E725" s="56" t="s">
        <v>1832</v>
      </c>
      <c r="F725" s="56">
        <v>1</v>
      </c>
      <c r="G725" s="56">
        <v>50000</v>
      </c>
      <c r="H725" s="57"/>
      <c r="I725" s="439">
        <v>0.82</v>
      </c>
      <c r="J725" s="439"/>
      <c r="K725" s="58"/>
      <c r="L725" s="59"/>
      <c r="M725" s="60"/>
      <c r="N725" s="60"/>
      <c r="O725" s="1363"/>
    </row>
    <row r="726" spans="1:17" ht="16.2" customHeight="1">
      <c r="A726" s="56"/>
      <c r="B726" s="56" t="s">
        <v>1336</v>
      </c>
      <c r="C726" s="56" t="s">
        <v>1337</v>
      </c>
      <c r="D726" s="73" t="s">
        <v>1833</v>
      </c>
      <c r="E726" s="56" t="s">
        <v>1832</v>
      </c>
      <c r="F726" s="56">
        <v>1</v>
      </c>
      <c r="G726" s="56">
        <v>100000</v>
      </c>
      <c r="H726" s="57"/>
      <c r="I726" s="439">
        <v>0.79</v>
      </c>
      <c r="J726" s="439"/>
      <c r="K726" s="58"/>
      <c r="L726" s="59"/>
      <c r="M726" s="60"/>
      <c r="N726" s="60"/>
      <c r="O726" s="1363"/>
    </row>
    <row r="727" spans="1:17" ht="16.2" customHeight="1">
      <c r="A727" s="56">
        <v>100</v>
      </c>
      <c r="B727" s="56" t="s">
        <v>1338</v>
      </c>
      <c r="C727" s="56" t="s">
        <v>1339</v>
      </c>
      <c r="D727" s="73" t="s">
        <v>1834</v>
      </c>
      <c r="E727" s="56" t="s">
        <v>1832</v>
      </c>
      <c r="F727" s="56">
        <v>1</v>
      </c>
      <c r="G727" s="56">
        <v>0</v>
      </c>
      <c r="H727" s="57" t="s">
        <v>1423</v>
      </c>
      <c r="I727" s="439">
        <v>0.72</v>
      </c>
      <c r="J727" s="439"/>
      <c r="K727" s="58"/>
      <c r="L727" s="59"/>
      <c r="M727" s="60"/>
      <c r="N727" s="60"/>
      <c r="O727" s="1363"/>
    </row>
    <row r="728" spans="1:17" s="1007" customFormat="1" ht="16.2" customHeight="1">
      <c r="A728" s="348"/>
      <c r="B728" s="348" t="s">
        <v>1338</v>
      </c>
      <c r="C728" s="348" t="s">
        <v>1339</v>
      </c>
      <c r="D728" s="335" t="s">
        <v>1834</v>
      </c>
      <c r="E728" s="348" t="s">
        <v>1832</v>
      </c>
      <c r="F728" s="348">
        <v>1</v>
      </c>
      <c r="G728" s="348">
        <v>5000</v>
      </c>
      <c r="H728" s="337"/>
      <c r="I728" s="442"/>
      <c r="J728" s="442"/>
      <c r="K728" s="58"/>
      <c r="L728" s="59"/>
      <c r="M728" s="353"/>
      <c r="N728" s="353"/>
      <c r="O728" s="1363"/>
      <c r="P728" s="35"/>
      <c r="Q728" s="35"/>
    </row>
    <row r="729" spans="1:17" s="1007" customFormat="1" ht="16.2" customHeight="1">
      <c r="A729" s="348"/>
      <c r="B729" s="348" t="s">
        <v>1338</v>
      </c>
      <c r="C729" s="348" t="s">
        <v>1339</v>
      </c>
      <c r="D729" s="335" t="s">
        <v>1834</v>
      </c>
      <c r="E729" s="348" t="s">
        <v>1832</v>
      </c>
      <c r="F729" s="348">
        <v>1</v>
      </c>
      <c r="G729" s="348">
        <v>10000</v>
      </c>
      <c r="H729" s="337"/>
      <c r="I729" s="442"/>
      <c r="J729" s="442"/>
      <c r="K729" s="58"/>
      <c r="L729" s="59"/>
      <c r="M729" s="353"/>
      <c r="N729" s="353"/>
      <c r="O729" s="1363"/>
      <c r="P729" s="35"/>
      <c r="Q729" s="35"/>
    </row>
    <row r="730" spans="1:17" s="1007" customFormat="1" ht="16.2" customHeight="1">
      <c r="A730" s="348"/>
      <c r="B730" s="348" t="s">
        <v>1338</v>
      </c>
      <c r="C730" s="348" t="s">
        <v>1339</v>
      </c>
      <c r="D730" s="335" t="s">
        <v>1834</v>
      </c>
      <c r="E730" s="348" t="s">
        <v>1832</v>
      </c>
      <c r="F730" s="348">
        <v>1</v>
      </c>
      <c r="G730" s="348">
        <v>30000</v>
      </c>
      <c r="H730" s="337"/>
      <c r="I730" s="442"/>
      <c r="J730" s="442"/>
      <c r="K730" s="58"/>
      <c r="L730" s="59"/>
      <c r="M730" s="353"/>
      <c r="N730" s="353"/>
      <c r="O730" s="1363"/>
      <c r="P730" s="35"/>
      <c r="Q730" s="35"/>
    </row>
    <row r="731" spans="1:17" s="1007" customFormat="1" ht="16.2" customHeight="1">
      <c r="A731" s="348"/>
      <c r="B731" s="348" t="s">
        <v>1338</v>
      </c>
      <c r="C731" s="348" t="s">
        <v>1339</v>
      </c>
      <c r="D731" s="335" t="s">
        <v>1834</v>
      </c>
      <c r="E731" s="348" t="s">
        <v>1832</v>
      </c>
      <c r="F731" s="348">
        <v>1</v>
      </c>
      <c r="G731" s="348">
        <v>50000</v>
      </c>
      <c r="H731" s="337"/>
      <c r="I731" s="442"/>
      <c r="J731" s="442"/>
      <c r="K731" s="58"/>
      <c r="L731" s="59"/>
      <c r="M731" s="353"/>
      <c r="N731" s="353"/>
      <c r="O731" s="1363"/>
      <c r="P731" s="35"/>
      <c r="Q731" s="35"/>
    </row>
    <row r="732" spans="1:17" s="1007" customFormat="1" ht="16.2" customHeight="1">
      <c r="A732" s="348"/>
      <c r="B732" s="348" t="s">
        <v>1338</v>
      </c>
      <c r="C732" s="348" t="s">
        <v>1339</v>
      </c>
      <c r="D732" s="335" t="s">
        <v>1834</v>
      </c>
      <c r="E732" s="348" t="s">
        <v>1832</v>
      </c>
      <c r="F732" s="348">
        <v>1</v>
      </c>
      <c r="G732" s="348">
        <v>100000</v>
      </c>
      <c r="H732" s="337"/>
      <c r="I732" s="442"/>
      <c r="J732" s="442"/>
      <c r="K732" s="58"/>
      <c r="L732" s="59"/>
      <c r="M732" s="353"/>
      <c r="N732" s="353"/>
      <c r="O732" s="1363"/>
      <c r="P732" s="35"/>
      <c r="Q732" s="35"/>
    </row>
    <row r="733" spans="1:17" ht="16.2" customHeight="1">
      <c r="A733" s="61"/>
      <c r="B733" s="61" t="s">
        <v>1338</v>
      </c>
      <c r="C733" s="61" t="s">
        <v>1339</v>
      </c>
      <c r="D733" s="149" t="s">
        <v>1834</v>
      </c>
      <c r="E733" s="61" t="s">
        <v>1832</v>
      </c>
      <c r="F733" s="61">
        <v>1</v>
      </c>
      <c r="G733" s="61">
        <v>200000</v>
      </c>
      <c r="H733" s="152"/>
      <c r="I733" s="439">
        <v>0.72</v>
      </c>
      <c r="J733" s="439"/>
      <c r="K733" s="58"/>
      <c r="L733" s="59"/>
      <c r="M733" s="62"/>
      <c r="N733" s="62"/>
      <c r="O733" s="1363"/>
    </row>
    <row r="734" spans="1:17" ht="16.2" customHeight="1">
      <c r="A734" s="61">
        <v>101</v>
      </c>
      <c r="B734" s="61" t="s">
        <v>1141</v>
      </c>
      <c r="C734" s="61" t="s">
        <v>1142</v>
      </c>
      <c r="D734" s="149" t="s">
        <v>1835</v>
      </c>
      <c r="E734" s="61" t="s">
        <v>314</v>
      </c>
      <c r="F734" s="61">
        <v>1</v>
      </c>
      <c r="G734" s="61">
        <v>0</v>
      </c>
      <c r="H734" s="152" t="s">
        <v>1836</v>
      </c>
      <c r="I734" s="439">
        <v>1.5</v>
      </c>
      <c r="J734" s="439"/>
      <c r="K734" s="58"/>
      <c r="L734" s="59"/>
      <c r="M734" s="62"/>
      <c r="N734" s="62"/>
      <c r="O734" s="1363"/>
    </row>
    <row r="735" spans="1:17" ht="16.2" customHeight="1">
      <c r="A735" s="61"/>
      <c r="B735" s="61" t="s">
        <v>1141</v>
      </c>
      <c r="C735" s="61" t="s">
        <v>1142</v>
      </c>
      <c r="D735" s="149" t="s">
        <v>1835</v>
      </c>
      <c r="E735" s="61" t="s">
        <v>314</v>
      </c>
      <c r="F735" s="61">
        <v>1</v>
      </c>
      <c r="G735" s="61">
        <v>5000</v>
      </c>
      <c r="H735" s="152"/>
      <c r="I735" s="439">
        <v>1.5</v>
      </c>
      <c r="J735" s="439"/>
      <c r="K735" s="58"/>
      <c r="L735" s="59"/>
      <c r="M735" s="62"/>
      <c r="N735" s="62"/>
      <c r="O735" s="1363"/>
    </row>
    <row r="736" spans="1:17" ht="16.2" customHeight="1">
      <c r="A736" s="61"/>
      <c r="B736" s="61" t="s">
        <v>1141</v>
      </c>
      <c r="C736" s="61" t="s">
        <v>1142</v>
      </c>
      <c r="D736" s="149" t="s">
        <v>1835</v>
      </c>
      <c r="E736" s="61" t="s">
        <v>314</v>
      </c>
      <c r="F736" s="61">
        <v>1</v>
      </c>
      <c r="G736" s="61">
        <v>10000</v>
      </c>
      <c r="H736" s="152"/>
      <c r="I736" s="439">
        <v>1.23</v>
      </c>
      <c r="J736" s="439"/>
      <c r="K736" s="58"/>
      <c r="L736" s="59"/>
      <c r="M736" s="62"/>
      <c r="N736" s="62"/>
      <c r="O736" s="1363"/>
    </row>
    <row r="737" spans="1:15" ht="16.2" customHeight="1">
      <c r="A737" s="61"/>
      <c r="B737" s="61" t="s">
        <v>1141</v>
      </c>
      <c r="C737" s="61" t="s">
        <v>1142</v>
      </c>
      <c r="D737" s="149" t="s">
        <v>1835</v>
      </c>
      <c r="E737" s="61" t="s">
        <v>314</v>
      </c>
      <c r="F737" s="61">
        <v>1</v>
      </c>
      <c r="G737" s="61">
        <v>20000</v>
      </c>
      <c r="H737" s="152"/>
      <c r="I737" s="439">
        <v>0.96</v>
      </c>
      <c r="J737" s="439"/>
      <c r="K737" s="58"/>
      <c r="L737" s="59"/>
      <c r="M737" s="62"/>
      <c r="N737" s="62"/>
      <c r="O737" s="1363"/>
    </row>
    <row r="738" spans="1:15" ht="16.2" customHeight="1">
      <c r="A738" s="61"/>
      <c r="B738" s="61" t="s">
        <v>1141</v>
      </c>
      <c r="C738" s="61" t="s">
        <v>1142</v>
      </c>
      <c r="D738" s="149" t="s">
        <v>1835</v>
      </c>
      <c r="E738" s="61" t="s">
        <v>314</v>
      </c>
      <c r="F738" s="61">
        <v>1</v>
      </c>
      <c r="G738" s="61">
        <v>30000</v>
      </c>
      <c r="H738" s="152"/>
      <c r="I738" s="439">
        <v>0.87</v>
      </c>
      <c r="J738" s="439"/>
      <c r="K738" s="58"/>
      <c r="L738" s="59"/>
      <c r="M738" s="62"/>
      <c r="N738" s="62"/>
      <c r="O738" s="1363"/>
    </row>
    <row r="739" spans="1:15" ht="16.2" customHeight="1">
      <c r="A739" s="61"/>
      <c r="B739" s="61" t="s">
        <v>1141</v>
      </c>
      <c r="C739" s="61" t="s">
        <v>1142</v>
      </c>
      <c r="D739" s="149" t="s">
        <v>1835</v>
      </c>
      <c r="E739" s="61" t="s">
        <v>314</v>
      </c>
      <c r="F739" s="61">
        <v>1</v>
      </c>
      <c r="G739" s="61">
        <v>50000</v>
      </c>
      <c r="H739" s="152"/>
      <c r="I739" s="439">
        <v>0.82</v>
      </c>
      <c r="J739" s="439"/>
      <c r="K739" s="58"/>
      <c r="L739" s="59"/>
      <c r="M739" s="62"/>
      <c r="N739" s="62"/>
      <c r="O739" s="1363"/>
    </row>
    <row r="740" spans="1:15" ht="16.2" customHeight="1">
      <c r="A740" s="61"/>
      <c r="B740" s="61" t="s">
        <v>1141</v>
      </c>
      <c r="C740" s="61" t="s">
        <v>1142</v>
      </c>
      <c r="D740" s="149" t="s">
        <v>1835</v>
      </c>
      <c r="E740" s="61" t="s">
        <v>314</v>
      </c>
      <c r="F740" s="61">
        <v>1</v>
      </c>
      <c r="G740" s="61">
        <v>100000</v>
      </c>
      <c r="H740" s="152"/>
      <c r="I740" s="439">
        <v>0.79</v>
      </c>
      <c r="J740" s="439"/>
      <c r="K740" s="58"/>
      <c r="L740" s="59"/>
      <c r="M740" s="62"/>
      <c r="N740" s="62"/>
      <c r="O740" s="1363"/>
    </row>
    <row r="741" spans="1:15" s="1007" customFormat="1" ht="16.2" customHeight="1">
      <c r="A741" s="354">
        <v>102</v>
      </c>
      <c r="B741" s="354" t="s">
        <v>1336</v>
      </c>
      <c r="C741" s="354" t="s">
        <v>1337</v>
      </c>
      <c r="D741" s="363" t="s">
        <v>1833</v>
      </c>
      <c r="E741" s="354" t="s">
        <v>314</v>
      </c>
      <c r="F741" s="354">
        <v>1</v>
      </c>
      <c r="G741" s="354">
        <v>0</v>
      </c>
      <c r="H741" s="365" t="s">
        <v>1837</v>
      </c>
      <c r="I741" s="1253">
        <v>1.23</v>
      </c>
      <c r="J741" s="442"/>
      <c r="K741" s="58"/>
      <c r="L741" s="59"/>
      <c r="M741" s="359"/>
      <c r="N741" s="359"/>
      <c r="O741" s="1363"/>
    </row>
    <row r="742" spans="1:15" ht="16.2" customHeight="1">
      <c r="A742" s="61"/>
      <c r="B742" s="61" t="s">
        <v>1336</v>
      </c>
      <c r="C742" s="61" t="s">
        <v>1337</v>
      </c>
      <c r="D742" s="149" t="s">
        <v>1833</v>
      </c>
      <c r="E742" s="61" t="s">
        <v>314</v>
      </c>
      <c r="F742" s="61">
        <v>1</v>
      </c>
      <c r="G742" s="61">
        <v>5000</v>
      </c>
      <c r="H742" s="152"/>
      <c r="I742" s="439">
        <v>1.85</v>
      </c>
      <c r="J742" s="439"/>
      <c r="K742" s="58"/>
      <c r="L742" s="59"/>
      <c r="M742" s="62"/>
      <c r="N742" s="62"/>
      <c r="O742" s="1363"/>
    </row>
    <row r="743" spans="1:15" ht="16.2" customHeight="1">
      <c r="A743" s="61"/>
      <c r="B743" s="61" t="s">
        <v>1336</v>
      </c>
      <c r="C743" s="61" t="s">
        <v>1337</v>
      </c>
      <c r="D743" s="149" t="s">
        <v>1833</v>
      </c>
      <c r="E743" s="61" t="s">
        <v>314</v>
      </c>
      <c r="F743" s="61">
        <v>1</v>
      </c>
      <c r="G743" s="61">
        <v>10000</v>
      </c>
      <c r="H743" s="152"/>
      <c r="I743" s="439">
        <v>1.23</v>
      </c>
      <c r="J743" s="439"/>
      <c r="K743" s="58"/>
      <c r="L743" s="59"/>
      <c r="M743" s="62"/>
      <c r="N743" s="62"/>
      <c r="O743" s="1363"/>
    </row>
    <row r="744" spans="1:15" ht="16.2" customHeight="1">
      <c r="A744" s="61"/>
      <c r="B744" s="61" t="s">
        <v>1336</v>
      </c>
      <c r="C744" s="61" t="s">
        <v>1337</v>
      </c>
      <c r="D744" s="149" t="s">
        <v>1833</v>
      </c>
      <c r="E744" s="61" t="s">
        <v>314</v>
      </c>
      <c r="F744" s="61">
        <v>1</v>
      </c>
      <c r="G744" s="61">
        <v>20000</v>
      </c>
      <c r="H744" s="152"/>
      <c r="I744" s="439">
        <v>0.96</v>
      </c>
      <c r="J744" s="439"/>
      <c r="K744" s="58"/>
      <c r="L744" s="59"/>
      <c r="M744" s="62"/>
      <c r="N744" s="62"/>
      <c r="O744" s="1363"/>
    </row>
    <row r="745" spans="1:15" ht="16.2" customHeight="1">
      <c r="A745" s="61"/>
      <c r="B745" s="61" t="s">
        <v>1336</v>
      </c>
      <c r="C745" s="61" t="s">
        <v>1337</v>
      </c>
      <c r="D745" s="149" t="s">
        <v>1833</v>
      </c>
      <c r="E745" s="61" t="s">
        <v>314</v>
      </c>
      <c r="F745" s="61">
        <v>1</v>
      </c>
      <c r="G745" s="61">
        <v>30000</v>
      </c>
      <c r="H745" s="152"/>
      <c r="I745" s="439">
        <v>0.87</v>
      </c>
      <c r="J745" s="439"/>
      <c r="K745" s="58"/>
      <c r="L745" s="59"/>
      <c r="M745" s="62"/>
      <c r="N745" s="62"/>
      <c r="O745" s="1363"/>
    </row>
    <row r="746" spans="1:15" ht="16.2" customHeight="1">
      <c r="A746" s="61"/>
      <c r="B746" s="61" t="s">
        <v>1336</v>
      </c>
      <c r="C746" s="61" t="s">
        <v>1337</v>
      </c>
      <c r="D746" s="149" t="s">
        <v>1833</v>
      </c>
      <c r="E746" s="61" t="s">
        <v>314</v>
      </c>
      <c r="F746" s="61">
        <v>1</v>
      </c>
      <c r="G746" s="61">
        <v>50000</v>
      </c>
      <c r="H746" s="152"/>
      <c r="I746" s="439">
        <v>0.82</v>
      </c>
      <c r="J746" s="439"/>
      <c r="K746" s="58"/>
      <c r="L746" s="59"/>
      <c r="M746" s="62"/>
      <c r="N746" s="62"/>
      <c r="O746" s="1363"/>
    </row>
    <row r="747" spans="1:15" ht="16.2" customHeight="1">
      <c r="A747" s="61"/>
      <c r="B747" s="61" t="s">
        <v>1336</v>
      </c>
      <c r="C747" s="61" t="s">
        <v>1337</v>
      </c>
      <c r="D747" s="149" t="s">
        <v>1833</v>
      </c>
      <c r="E747" s="61" t="s">
        <v>314</v>
      </c>
      <c r="F747" s="61">
        <v>1</v>
      </c>
      <c r="G747" s="61">
        <v>100000</v>
      </c>
      <c r="H747" s="152"/>
      <c r="I747" s="439">
        <v>0.79</v>
      </c>
      <c r="J747" s="439"/>
      <c r="K747" s="58"/>
      <c r="L747" s="59"/>
      <c r="M747" s="62"/>
      <c r="N747" s="62"/>
      <c r="O747" s="1363"/>
    </row>
    <row r="748" spans="1:15" ht="16.2" customHeight="1">
      <c r="A748" s="61">
        <v>103</v>
      </c>
      <c r="B748" s="61" t="s">
        <v>1838</v>
      </c>
      <c r="C748" s="61" t="s">
        <v>1839</v>
      </c>
      <c r="D748" s="149" t="s">
        <v>1840</v>
      </c>
      <c r="E748" s="61" t="s">
        <v>314</v>
      </c>
      <c r="F748" s="61">
        <v>1</v>
      </c>
      <c r="G748" s="61">
        <v>0</v>
      </c>
      <c r="H748" s="152" t="s">
        <v>1841</v>
      </c>
      <c r="I748" s="439">
        <v>3</v>
      </c>
      <c r="J748" s="439"/>
      <c r="K748" s="58"/>
      <c r="L748" s="59"/>
      <c r="M748" s="62"/>
      <c r="N748" s="62"/>
      <c r="O748" s="1363"/>
    </row>
    <row r="749" spans="1:15" ht="16.2" customHeight="1">
      <c r="A749" s="61"/>
      <c r="B749" s="61" t="s">
        <v>1838</v>
      </c>
      <c r="C749" s="61" t="s">
        <v>1839</v>
      </c>
      <c r="D749" s="149" t="s">
        <v>1840</v>
      </c>
      <c r="E749" s="61" t="s">
        <v>314</v>
      </c>
      <c r="F749" s="61">
        <v>1</v>
      </c>
      <c r="G749" s="61">
        <v>1000</v>
      </c>
      <c r="H749" s="152"/>
      <c r="I749" s="439">
        <v>3</v>
      </c>
      <c r="J749" s="439"/>
      <c r="K749" s="58"/>
      <c r="L749" s="59"/>
      <c r="M749" s="62"/>
      <c r="N749" s="62"/>
      <c r="O749" s="1363"/>
    </row>
    <row r="750" spans="1:15" ht="16.2" customHeight="1">
      <c r="A750" s="61"/>
      <c r="B750" s="61" t="s">
        <v>1838</v>
      </c>
      <c r="C750" s="61" t="s">
        <v>1839</v>
      </c>
      <c r="D750" s="149" t="s">
        <v>1840</v>
      </c>
      <c r="E750" s="61" t="s">
        <v>314</v>
      </c>
      <c r="F750" s="61">
        <v>1</v>
      </c>
      <c r="G750" s="61">
        <v>3000</v>
      </c>
      <c r="H750" s="152"/>
      <c r="I750" s="439">
        <v>2.4</v>
      </c>
      <c r="J750" s="439"/>
      <c r="K750" s="58"/>
      <c r="L750" s="59"/>
      <c r="M750" s="62"/>
      <c r="N750" s="62"/>
      <c r="O750" s="1363"/>
    </row>
    <row r="751" spans="1:15" ht="16.2" customHeight="1">
      <c r="A751" s="61"/>
      <c r="B751" s="61" t="s">
        <v>1838</v>
      </c>
      <c r="C751" s="61" t="s">
        <v>1839</v>
      </c>
      <c r="D751" s="149" t="s">
        <v>1840</v>
      </c>
      <c r="E751" s="61" t="s">
        <v>314</v>
      </c>
      <c r="F751" s="61">
        <v>1</v>
      </c>
      <c r="G751" s="61">
        <v>5000</v>
      </c>
      <c r="H751" s="152"/>
      <c r="I751" s="439">
        <v>1.93</v>
      </c>
      <c r="J751" s="439"/>
      <c r="K751" s="58"/>
      <c r="L751" s="59"/>
      <c r="M751" s="62"/>
      <c r="N751" s="62"/>
      <c r="O751" s="1363"/>
    </row>
    <row r="752" spans="1:15" ht="16.2" customHeight="1">
      <c r="A752" s="61"/>
      <c r="B752" s="61" t="s">
        <v>1838</v>
      </c>
      <c r="C752" s="61" t="s">
        <v>1839</v>
      </c>
      <c r="D752" s="149" t="s">
        <v>1840</v>
      </c>
      <c r="E752" s="61" t="s">
        <v>314</v>
      </c>
      <c r="F752" s="61">
        <v>1</v>
      </c>
      <c r="G752" s="61">
        <v>10000</v>
      </c>
      <c r="H752" s="152"/>
      <c r="I752" s="439">
        <v>1.81</v>
      </c>
      <c r="J752" s="439"/>
      <c r="K752" s="58"/>
      <c r="L752" s="59"/>
      <c r="M752" s="62"/>
      <c r="N752" s="62"/>
      <c r="O752" s="1363"/>
    </row>
    <row r="753" spans="1:17" ht="16.2" customHeight="1">
      <c r="A753" s="61">
        <v>104</v>
      </c>
      <c r="B753" s="61" t="s">
        <v>1842</v>
      </c>
      <c r="C753" s="61" t="s">
        <v>1843</v>
      </c>
      <c r="D753" s="149" t="s">
        <v>1844</v>
      </c>
      <c r="E753" s="61" t="s">
        <v>314</v>
      </c>
      <c r="F753" s="61">
        <v>1</v>
      </c>
      <c r="G753" s="61">
        <v>0</v>
      </c>
      <c r="H753" s="152" t="s">
        <v>1845</v>
      </c>
      <c r="I753" s="439">
        <v>0.79</v>
      </c>
      <c r="J753" s="439"/>
      <c r="K753" s="58"/>
      <c r="L753" s="59"/>
      <c r="M753" s="62"/>
      <c r="N753" s="62"/>
      <c r="O753" s="1363"/>
    </row>
    <row r="754" spans="1:17" ht="16.2" customHeight="1">
      <c r="A754" s="61"/>
      <c r="B754" s="61" t="s">
        <v>1842</v>
      </c>
      <c r="C754" s="61" t="s">
        <v>1843</v>
      </c>
      <c r="D754" s="149" t="s">
        <v>1844</v>
      </c>
      <c r="E754" s="61" t="s">
        <v>314</v>
      </c>
      <c r="F754" s="61">
        <v>1</v>
      </c>
      <c r="G754" s="61">
        <v>100000</v>
      </c>
      <c r="H754" s="152"/>
      <c r="I754" s="439">
        <v>0.79</v>
      </c>
      <c r="J754" s="439"/>
      <c r="K754" s="58"/>
      <c r="L754" s="59"/>
      <c r="M754" s="62"/>
      <c r="N754" s="62"/>
      <c r="O754" s="1363"/>
    </row>
    <row r="755" spans="1:17" ht="16.2" customHeight="1">
      <c r="A755" s="61"/>
      <c r="B755" s="61" t="s">
        <v>1846</v>
      </c>
      <c r="C755" s="61" t="s">
        <v>1847</v>
      </c>
      <c r="D755" s="149" t="s">
        <v>1844</v>
      </c>
      <c r="E755" s="61" t="s">
        <v>314</v>
      </c>
      <c r="F755" s="61">
        <v>1</v>
      </c>
      <c r="G755" s="61">
        <v>0</v>
      </c>
      <c r="H755" s="152" t="s">
        <v>1836</v>
      </c>
      <c r="I755" s="439">
        <v>2.4</v>
      </c>
      <c r="J755" s="439"/>
      <c r="K755" s="58"/>
      <c r="L755" s="59"/>
      <c r="M755" s="62"/>
      <c r="N755" s="62"/>
      <c r="O755" s="1363"/>
    </row>
    <row r="756" spans="1:17" ht="16.2" customHeight="1">
      <c r="A756" s="61"/>
      <c r="B756" s="61" t="s">
        <v>1846</v>
      </c>
      <c r="C756" s="61" t="s">
        <v>1847</v>
      </c>
      <c r="D756" s="149" t="s">
        <v>1844</v>
      </c>
      <c r="E756" s="61" t="s">
        <v>314</v>
      </c>
      <c r="F756" s="61">
        <v>1</v>
      </c>
      <c r="G756" s="61">
        <v>1000</v>
      </c>
      <c r="H756" s="152"/>
      <c r="I756" s="439">
        <v>2.4</v>
      </c>
      <c r="J756" s="439"/>
      <c r="K756" s="58"/>
      <c r="L756" s="59"/>
      <c r="M756" s="62"/>
      <c r="N756" s="62"/>
      <c r="O756" s="1363"/>
    </row>
    <row r="757" spans="1:17" ht="16.2" customHeight="1">
      <c r="A757" s="61"/>
      <c r="B757" s="61" t="s">
        <v>1846</v>
      </c>
      <c r="C757" s="61" t="s">
        <v>1847</v>
      </c>
      <c r="D757" s="149" t="s">
        <v>1844</v>
      </c>
      <c r="E757" s="61" t="s">
        <v>314</v>
      </c>
      <c r="F757" s="61">
        <v>1</v>
      </c>
      <c r="G757" s="61">
        <v>2000</v>
      </c>
      <c r="H757" s="152"/>
      <c r="I757" s="439">
        <v>1.4</v>
      </c>
      <c r="J757" s="439"/>
      <c r="K757" s="58"/>
      <c r="L757" s="59"/>
      <c r="M757" s="62"/>
      <c r="N757" s="62"/>
      <c r="O757" s="1363"/>
    </row>
    <row r="758" spans="1:17" ht="16.2" customHeight="1">
      <c r="A758" s="61"/>
      <c r="B758" s="61" t="s">
        <v>1846</v>
      </c>
      <c r="C758" s="61" t="s">
        <v>1847</v>
      </c>
      <c r="D758" s="149" t="s">
        <v>1844</v>
      </c>
      <c r="E758" s="61" t="s">
        <v>314</v>
      </c>
      <c r="F758" s="61">
        <v>1</v>
      </c>
      <c r="G758" s="61">
        <v>5000</v>
      </c>
      <c r="H758" s="152"/>
      <c r="I758" s="439">
        <v>1.2</v>
      </c>
      <c r="J758" s="439"/>
      <c r="K758" s="58"/>
      <c r="L758" s="59"/>
      <c r="M758" s="62"/>
      <c r="N758" s="62"/>
      <c r="O758" s="1363"/>
    </row>
    <row r="759" spans="1:17" ht="16.2" customHeight="1">
      <c r="A759" s="61"/>
      <c r="B759" s="61" t="s">
        <v>1846</v>
      </c>
      <c r="C759" s="61" t="s">
        <v>1847</v>
      </c>
      <c r="D759" s="149" t="s">
        <v>1844</v>
      </c>
      <c r="E759" s="61" t="s">
        <v>314</v>
      </c>
      <c r="F759" s="61">
        <v>1</v>
      </c>
      <c r="G759" s="61">
        <v>10000</v>
      </c>
      <c r="H759" s="152"/>
      <c r="I759" s="439">
        <v>1.1000000000000001</v>
      </c>
      <c r="J759" s="439"/>
      <c r="K759" s="58"/>
      <c r="L759" s="59"/>
      <c r="M759" s="62"/>
      <c r="N759" s="62"/>
      <c r="O759" s="1363"/>
    </row>
    <row r="760" spans="1:17" ht="16.2" customHeight="1">
      <c r="A760" s="61"/>
      <c r="B760" s="61" t="s">
        <v>1846</v>
      </c>
      <c r="C760" s="61" t="s">
        <v>1847</v>
      </c>
      <c r="D760" s="149" t="s">
        <v>1844</v>
      </c>
      <c r="E760" s="61" t="s">
        <v>314</v>
      </c>
      <c r="F760" s="61">
        <v>1</v>
      </c>
      <c r="G760" s="61">
        <v>20000</v>
      </c>
      <c r="H760" s="152"/>
      <c r="I760" s="439">
        <v>1</v>
      </c>
      <c r="J760" s="439"/>
      <c r="K760" s="58"/>
      <c r="L760" s="59"/>
      <c r="M760" s="62"/>
      <c r="N760" s="62"/>
      <c r="O760" s="1363"/>
    </row>
    <row r="761" spans="1:17" ht="16.2" customHeight="1">
      <c r="A761" s="61">
        <v>105</v>
      </c>
      <c r="B761" s="61" t="s">
        <v>997</v>
      </c>
      <c r="C761" s="61" t="s">
        <v>998</v>
      </c>
      <c r="D761" s="149" t="s">
        <v>1848</v>
      </c>
      <c r="E761" s="61" t="s">
        <v>314</v>
      </c>
      <c r="F761" s="61">
        <v>1</v>
      </c>
      <c r="G761" s="61">
        <v>0</v>
      </c>
      <c r="H761" s="152" t="s">
        <v>1849</v>
      </c>
      <c r="I761" s="439">
        <v>0.04</v>
      </c>
      <c r="J761" s="439"/>
      <c r="K761" s="58"/>
      <c r="L761" s="59"/>
      <c r="M761" s="62"/>
      <c r="N761" s="62"/>
      <c r="O761" s="1363"/>
    </row>
    <row r="762" spans="1:17" s="943" customFormat="1" ht="16.2" customHeight="1">
      <c r="A762" s="939">
        <v>106</v>
      </c>
      <c r="B762" s="939" t="s">
        <v>1285</v>
      </c>
      <c r="C762" s="939" t="s">
        <v>1293</v>
      </c>
      <c r="D762" s="940" t="s">
        <v>1299</v>
      </c>
      <c r="E762" s="939" t="s">
        <v>1247</v>
      </c>
      <c r="F762" s="939">
        <v>1</v>
      </c>
      <c r="G762" s="939">
        <v>0</v>
      </c>
      <c r="H762" s="941" t="s">
        <v>1908</v>
      </c>
      <c r="I762" s="439">
        <v>2</v>
      </c>
      <c r="J762" s="439"/>
      <c r="K762" s="58"/>
      <c r="L762" s="59"/>
      <c r="M762" s="942"/>
      <c r="N762" s="942"/>
      <c r="O762" s="1363"/>
      <c r="P762" s="35"/>
      <c r="Q762" s="35"/>
    </row>
    <row r="763" spans="1:17" s="943" customFormat="1" ht="16.2" customHeight="1">
      <c r="A763" s="939"/>
      <c r="B763" s="939" t="s">
        <v>1285</v>
      </c>
      <c r="C763" s="939" t="s">
        <v>1293</v>
      </c>
      <c r="D763" s="940" t="s">
        <v>1299</v>
      </c>
      <c r="E763" s="939" t="s">
        <v>1247</v>
      </c>
      <c r="F763" s="939">
        <v>1</v>
      </c>
      <c r="G763" s="939">
        <v>1000</v>
      </c>
      <c r="H763" s="941"/>
      <c r="I763" s="439">
        <v>2</v>
      </c>
      <c r="J763" s="439"/>
      <c r="K763" s="58"/>
      <c r="L763" s="59"/>
      <c r="M763" s="942"/>
      <c r="N763" s="942"/>
      <c r="O763" s="1363"/>
      <c r="P763" s="35"/>
      <c r="Q763" s="35"/>
    </row>
    <row r="764" spans="1:17" s="943" customFormat="1" ht="16.2" customHeight="1">
      <c r="A764" s="939"/>
      <c r="B764" s="939" t="s">
        <v>1285</v>
      </c>
      <c r="C764" s="939" t="s">
        <v>1293</v>
      </c>
      <c r="D764" s="940" t="s">
        <v>1299</v>
      </c>
      <c r="E764" s="939" t="s">
        <v>1247</v>
      </c>
      <c r="F764" s="939">
        <v>1</v>
      </c>
      <c r="G764" s="939">
        <v>2000</v>
      </c>
      <c r="H764" s="941"/>
      <c r="I764" s="439">
        <v>1.4</v>
      </c>
      <c r="J764" s="439"/>
      <c r="K764" s="58"/>
      <c r="L764" s="59"/>
      <c r="M764" s="942"/>
      <c r="N764" s="942"/>
      <c r="O764" s="1363"/>
      <c r="P764" s="35"/>
      <c r="Q764" s="35"/>
    </row>
    <row r="765" spans="1:17" s="943" customFormat="1" ht="16.2" customHeight="1">
      <c r="A765" s="939"/>
      <c r="B765" s="939" t="s">
        <v>1285</v>
      </c>
      <c r="C765" s="939" t="s">
        <v>1293</v>
      </c>
      <c r="D765" s="940" t="s">
        <v>1299</v>
      </c>
      <c r="E765" s="939" t="s">
        <v>1247</v>
      </c>
      <c r="F765" s="939">
        <v>1</v>
      </c>
      <c r="G765" s="939">
        <v>3000</v>
      </c>
      <c r="H765" s="941"/>
      <c r="I765" s="439">
        <v>1.3</v>
      </c>
      <c r="J765" s="439"/>
      <c r="K765" s="58"/>
      <c r="L765" s="59"/>
      <c r="M765" s="942"/>
      <c r="N765" s="942"/>
      <c r="O765" s="1363"/>
      <c r="P765" s="35"/>
      <c r="Q765" s="35"/>
    </row>
    <row r="766" spans="1:17" s="943" customFormat="1" ht="16.2" customHeight="1">
      <c r="A766" s="939"/>
      <c r="B766" s="939" t="s">
        <v>1285</v>
      </c>
      <c r="C766" s="939" t="s">
        <v>1293</v>
      </c>
      <c r="D766" s="940" t="s">
        <v>1299</v>
      </c>
      <c r="E766" s="939" t="s">
        <v>1247</v>
      </c>
      <c r="F766" s="939">
        <v>1</v>
      </c>
      <c r="G766" s="939">
        <v>5000</v>
      </c>
      <c r="H766" s="941"/>
      <c r="I766" s="439">
        <v>0.96</v>
      </c>
      <c r="J766" s="439"/>
      <c r="K766" s="58"/>
      <c r="L766" s="59"/>
      <c r="M766" s="942"/>
      <c r="N766" s="942"/>
      <c r="O766" s="1363"/>
      <c r="P766" s="35"/>
      <c r="Q766" s="35"/>
    </row>
    <row r="767" spans="1:17" s="943" customFormat="1" ht="16.2" customHeight="1">
      <c r="A767" s="939"/>
      <c r="B767" s="939" t="s">
        <v>1285</v>
      </c>
      <c r="C767" s="939" t="s">
        <v>1293</v>
      </c>
      <c r="D767" s="940" t="s">
        <v>1299</v>
      </c>
      <c r="E767" s="939" t="s">
        <v>1247</v>
      </c>
      <c r="F767" s="939">
        <v>1</v>
      </c>
      <c r="G767" s="939">
        <v>10000</v>
      </c>
      <c r="H767" s="941"/>
      <c r="I767" s="439">
        <v>0.87</v>
      </c>
      <c r="J767" s="439"/>
      <c r="K767" s="58"/>
      <c r="L767" s="59"/>
      <c r="M767" s="942"/>
      <c r="N767" s="942"/>
      <c r="O767" s="1363"/>
      <c r="P767" s="35"/>
      <c r="Q767" s="35"/>
    </row>
    <row r="768" spans="1:17" s="943" customFormat="1" ht="16.2" customHeight="1">
      <c r="A768" s="939"/>
      <c r="B768" s="939" t="s">
        <v>1285</v>
      </c>
      <c r="C768" s="939" t="s">
        <v>1293</v>
      </c>
      <c r="D768" s="940" t="s">
        <v>1299</v>
      </c>
      <c r="E768" s="939" t="s">
        <v>1247</v>
      </c>
      <c r="F768" s="939">
        <v>1</v>
      </c>
      <c r="G768" s="939">
        <v>30000</v>
      </c>
      <c r="H768" s="941"/>
      <c r="I768" s="439">
        <v>0.82</v>
      </c>
      <c r="J768" s="439"/>
      <c r="K768" s="58"/>
      <c r="L768" s="59"/>
      <c r="M768" s="942"/>
      <c r="N768" s="942"/>
      <c r="O768" s="1363"/>
      <c r="P768" s="35"/>
      <c r="Q768" s="35"/>
    </row>
    <row r="769" spans="1:17" s="943" customFormat="1" ht="16.2" customHeight="1">
      <c r="A769" s="939"/>
      <c r="B769" s="939" t="s">
        <v>1285</v>
      </c>
      <c r="C769" s="939" t="s">
        <v>1293</v>
      </c>
      <c r="D769" s="940" t="s">
        <v>1299</v>
      </c>
      <c r="E769" s="939" t="s">
        <v>1247</v>
      </c>
      <c r="F769" s="939">
        <v>1</v>
      </c>
      <c r="G769" s="939">
        <v>50000</v>
      </c>
      <c r="H769" s="941"/>
      <c r="I769" s="439">
        <v>0.77</v>
      </c>
      <c r="J769" s="439"/>
      <c r="K769" s="58"/>
      <c r="L769" s="59"/>
      <c r="M769" s="942"/>
      <c r="N769" s="942"/>
      <c r="O769" s="1363"/>
      <c r="P769" s="35"/>
      <c r="Q769" s="35"/>
    </row>
    <row r="770" spans="1:17" s="943" customFormat="1" ht="16.2" customHeight="1">
      <c r="A770" s="939"/>
      <c r="B770" s="939" t="s">
        <v>1285</v>
      </c>
      <c r="C770" s="939" t="s">
        <v>1293</v>
      </c>
      <c r="D770" s="940" t="s">
        <v>1299</v>
      </c>
      <c r="E770" s="939" t="s">
        <v>1247</v>
      </c>
      <c r="F770" s="939">
        <v>1</v>
      </c>
      <c r="G770" s="939">
        <v>100000</v>
      </c>
      <c r="H770" s="941"/>
      <c r="I770" s="439">
        <v>0.75</v>
      </c>
      <c r="J770" s="439"/>
      <c r="K770" s="58"/>
      <c r="L770" s="59"/>
      <c r="M770" s="942"/>
      <c r="N770" s="942"/>
      <c r="O770" s="1363"/>
      <c r="P770" s="35"/>
      <c r="Q770" s="35"/>
    </row>
    <row r="771" spans="1:17" s="943" customFormat="1" ht="16.2" customHeight="1">
      <c r="A771" s="939"/>
      <c r="B771" s="939" t="s">
        <v>1285</v>
      </c>
      <c r="C771" s="939" t="s">
        <v>1293</v>
      </c>
      <c r="D771" s="940" t="s">
        <v>1299</v>
      </c>
      <c r="E771" s="939" t="s">
        <v>1247</v>
      </c>
      <c r="F771" s="939">
        <v>1</v>
      </c>
      <c r="G771" s="939">
        <v>200000</v>
      </c>
      <c r="H771" s="941"/>
      <c r="I771" s="439">
        <v>0.72</v>
      </c>
      <c r="J771" s="439"/>
      <c r="K771" s="58"/>
      <c r="L771" s="59"/>
      <c r="M771" s="942"/>
      <c r="N771" s="942"/>
      <c r="O771" s="1363"/>
      <c r="P771" s="35"/>
      <c r="Q771" s="35"/>
    </row>
    <row r="772" spans="1:17" s="943" customFormat="1" ht="16.2" customHeight="1">
      <c r="A772" s="939">
        <v>107</v>
      </c>
      <c r="B772" s="939" t="s">
        <v>1286</v>
      </c>
      <c r="C772" s="939" t="s">
        <v>1294</v>
      </c>
      <c r="D772" s="940" t="s">
        <v>1980</v>
      </c>
      <c r="E772" s="939" t="s">
        <v>1247</v>
      </c>
      <c r="F772" s="939">
        <v>1</v>
      </c>
      <c r="G772" s="939">
        <v>0</v>
      </c>
      <c r="H772" s="941" t="s">
        <v>1908</v>
      </c>
      <c r="I772" s="439">
        <v>2</v>
      </c>
      <c r="J772" s="439"/>
      <c r="K772" s="58"/>
      <c r="L772" s="59"/>
      <c r="M772" s="942"/>
      <c r="N772" s="942"/>
      <c r="O772" s="1363"/>
      <c r="P772" s="35"/>
      <c r="Q772" s="35"/>
    </row>
    <row r="773" spans="1:17" s="943" customFormat="1" ht="16.2" customHeight="1">
      <c r="A773" s="939"/>
      <c r="B773" s="939" t="s">
        <v>1286</v>
      </c>
      <c r="C773" s="939" t="s">
        <v>1294</v>
      </c>
      <c r="D773" s="940" t="s">
        <v>1980</v>
      </c>
      <c r="E773" s="939" t="s">
        <v>1247</v>
      </c>
      <c r="F773" s="939">
        <v>1</v>
      </c>
      <c r="G773" s="939">
        <v>1000</v>
      </c>
      <c r="H773" s="941"/>
      <c r="I773" s="439">
        <v>2</v>
      </c>
      <c r="J773" s="439"/>
      <c r="K773" s="58"/>
      <c r="L773" s="59"/>
      <c r="M773" s="942"/>
      <c r="N773" s="942"/>
      <c r="O773" s="1363"/>
      <c r="P773" s="35"/>
      <c r="Q773" s="35"/>
    </row>
    <row r="774" spans="1:17" s="943" customFormat="1" ht="16.2" customHeight="1">
      <c r="A774" s="939"/>
      <c r="B774" s="939" t="s">
        <v>1286</v>
      </c>
      <c r="C774" s="939" t="s">
        <v>1294</v>
      </c>
      <c r="D774" s="940" t="s">
        <v>1980</v>
      </c>
      <c r="E774" s="939" t="s">
        <v>1247</v>
      </c>
      <c r="F774" s="939">
        <v>1</v>
      </c>
      <c r="G774" s="939">
        <v>2000</v>
      </c>
      <c r="H774" s="941"/>
      <c r="I774" s="439">
        <v>1.4</v>
      </c>
      <c r="J774" s="439"/>
      <c r="K774" s="58"/>
      <c r="L774" s="59"/>
      <c r="M774" s="942"/>
      <c r="N774" s="942"/>
      <c r="O774" s="1363"/>
      <c r="P774" s="35"/>
      <c r="Q774" s="35"/>
    </row>
    <row r="775" spans="1:17" s="943" customFormat="1" ht="16.2" customHeight="1">
      <c r="A775" s="939"/>
      <c r="B775" s="939" t="s">
        <v>1286</v>
      </c>
      <c r="C775" s="939" t="s">
        <v>1294</v>
      </c>
      <c r="D775" s="940" t="s">
        <v>1980</v>
      </c>
      <c r="E775" s="939" t="s">
        <v>1247</v>
      </c>
      <c r="F775" s="939">
        <v>1</v>
      </c>
      <c r="G775" s="939">
        <v>3000</v>
      </c>
      <c r="H775" s="941"/>
      <c r="I775" s="439">
        <v>1.3</v>
      </c>
      <c r="J775" s="439"/>
      <c r="K775" s="58"/>
      <c r="L775" s="59"/>
      <c r="M775" s="942"/>
      <c r="N775" s="942"/>
      <c r="O775" s="1363"/>
      <c r="P775" s="35"/>
      <c r="Q775" s="35"/>
    </row>
    <row r="776" spans="1:17" s="943" customFormat="1" ht="16.2" customHeight="1">
      <c r="A776" s="939"/>
      <c r="B776" s="939" t="s">
        <v>1286</v>
      </c>
      <c r="C776" s="939" t="s">
        <v>1294</v>
      </c>
      <c r="D776" s="940" t="s">
        <v>1980</v>
      </c>
      <c r="E776" s="939" t="s">
        <v>1247</v>
      </c>
      <c r="F776" s="939">
        <v>1</v>
      </c>
      <c r="G776" s="939">
        <v>5000</v>
      </c>
      <c r="H776" s="941"/>
      <c r="I776" s="439">
        <v>0.96</v>
      </c>
      <c r="J776" s="439"/>
      <c r="K776" s="58"/>
      <c r="L776" s="59"/>
      <c r="M776" s="942"/>
      <c r="N776" s="942"/>
      <c r="O776" s="1363"/>
      <c r="P776" s="35"/>
      <c r="Q776" s="35"/>
    </row>
    <row r="777" spans="1:17" s="943" customFormat="1" ht="16.2" customHeight="1">
      <c r="A777" s="939"/>
      <c r="B777" s="939" t="s">
        <v>1286</v>
      </c>
      <c r="C777" s="939" t="s">
        <v>1294</v>
      </c>
      <c r="D777" s="940" t="s">
        <v>1980</v>
      </c>
      <c r="E777" s="939" t="s">
        <v>1247</v>
      </c>
      <c r="F777" s="939">
        <v>1</v>
      </c>
      <c r="G777" s="939">
        <v>10000</v>
      </c>
      <c r="H777" s="941"/>
      <c r="I777" s="439">
        <v>0.87</v>
      </c>
      <c r="J777" s="439"/>
      <c r="K777" s="58"/>
      <c r="L777" s="59"/>
      <c r="M777" s="942"/>
      <c r="N777" s="942"/>
      <c r="O777" s="1363"/>
      <c r="P777" s="35"/>
      <c r="Q777" s="35"/>
    </row>
    <row r="778" spans="1:17" s="943" customFormat="1" ht="16.2" customHeight="1">
      <c r="A778" s="939"/>
      <c r="B778" s="939" t="s">
        <v>1286</v>
      </c>
      <c r="C778" s="939" t="s">
        <v>1294</v>
      </c>
      <c r="D778" s="940" t="s">
        <v>1980</v>
      </c>
      <c r="E778" s="939" t="s">
        <v>1247</v>
      </c>
      <c r="F778" s="939">
        <v>1</v>
      </c>
      <c r="G778" s="939">
        <v>30000</v>
      </c>
      <c r="H778" s="941"/>
      <c r="I778" s="439">
        <v>0.82</v>
      </c>
      <c r="J778" s="439"/>
      <c r="K778" s="58"/>
      <c r="L778" s="59"/>
      <c r="M778" s="942"/>
      <c r="N778" s="942"/>
      <c r="O778" s="1363"/>
      <c r="P778" s="35"/>
      <c r="Q778" s="35"/>
    </row>
    <row r="779" spans="1:17" s="943" customFormat="1" ht="16.2" customHeight="1">
      <c r="A779" s="939"/>
      <c r="B779" s="939" t="s">
        <v>1286</v>
      </c>
      <c r="C779" s="939" t="s">
        <v>1294</v>
      </c>
      <c r="D779" s="940" t="s">
        <v>1980</v>
      </c>
      <c r="E779" s="939" t="s">
        <v>1247</v>
      </c>
      <c r="F779" s="939">
        <v>1</v>
      </c>
      <c r="G779" s="939">
        <v>50000</v>
      </c>
      <c r="H779" s="941"/>
      <c r="I779" s="439">
        <v>0.77</v>
      </c>
      <c r="J779" s="439"/>
      <c r="K779" s="58"/>
      <c r="L779" s="59"/>
      <c r="M779" s="942"/>
      <c r="N779" s="942"/>
      <c r="O779" s="1363"/>
      <c r="P779" s="35"/>
      <c r="Q779" s="35"/>
    </row>
    <row r="780" spans="1:17" s="943" customFormat="1" ht="16.2" customHeight="1">
      <c r="A780" s="939"/>
      <c r="B780" s="939" t="s">
        <v>1286</v>
      </c>
      <c r="C780" s="939" t="s">
        <v>1294</v>
      </c>
      <c r="D780" s="940" t="s">
        <v>1980</v>
      </c>
      <c r="E780" s="939" t="s">
        <v>1247</v>
      </c>
      <c r="F780" s="939">
        <v>1</v>
      </c>
      <c r="G780" s="939">
        <v>100000</v>
      </c>
      <c r="H780" s="941"/>
      <c r="I780" s="439">
        <v>0.75</v>
      </c>
      <c r="J780" s="439"/>
      <c r="K780" s="58"/>
      <c r="L780" s="59"/>
      <c r="M780" s="942"/>
      <c r="N780" s="942"/>
      <c r="O780" s="1363"/>
      <c r="P780" s="35"/>
      <c r="Q780" s="35"/>
    </row>
    <row r="781" spans="1:17" s="943" customFormat="1" ht="16.2" customHeight="1">
      <c r="A781" s="939"/>
      <c r="B781" s="939" t="s">
        <v>1286</v>
      </c>
      <c r="C781" s="939" t="s">
        <v>1294</v>
      </c>
      <c r="D781" s="940" t="s">
        <v>1980</v>
      </c>
      <c r="E781" s="939" t="s">
        <v>1247</v>
      </c>
      <c r="F781" s="939">
        <v>1</v>
      </c>
      <c r="G781" s="939">
        <v>200000</v>
      </c>
      <c r="H781" s="941"/>
      <c r="I781" s="439">
        <v>0.72</v>
      </c>
      <c r="J781" s="439"/>
      <c r="K781" s="58"/>
      <c r="L781" s="59"/>
      <c r="M781" s="942"/>
      <c r="N781" s="942"/>
      <c r="O781" s="1363"/>
      <c r="P781" s="35"/>
      <c r="Q781" s="35"/>
    </row>
    <row r="782" spans="1:17" s="943" customFormat="1" ht="16.2" customHeight="1">
      <c r="A782" s="939">
        <v>108</v>
      </c>
      <c r="B782" s="939" t="s">
        <v>1288</v>
      </c>
      <c r="C782" s="939" t="s">
        <v>1297</v>
      </c>
      <c r="D782" s="940" t="s">
        <v>1981</v>
      </c>
      <c r="E782" s="939" t="s">
        <v>1247</v>
      </c>
      <c r="F782" s="939">
        <v>1</v>
      </c>
      <c r="G782" s="939">
        <v>0</v>
      </c>
      <c r="H782" s="941" t="s">
        <v>1908</v>
      </c>
      <c r="I782" s="439">
        <v>2.5</v>
      </c>
      <c r="J782" s="439"/>
      <c r="K782" s="58"/>
      <c r="L782" s="59"/>
      <c r="M782" s="942"/>
      <c r="N782" s="942"/>
      <c r="O782" s="1363"/>
      <c r="P782" s="35"/>
      <c r="Q782" s="35"/>
    </row>
    <row r="783" spans="1:17" s="943" customFormat="1" ht="16.2" customHeight="1">
      <c r="A783" s="939"/>
      <c r="B783" s="939" t="s">
        <v>1288</v>
      </c>
      <c r="C783" s="939" t="s">
        <v>1297</v>
      </c>
      <c r="D783" s="940" t="s">
        <v>1981</v>
      </c>
      <c r="E783" s="939" t="s">
        <v>1247</v>
      </c>
      <c r="F783" s="939">
        <v>1</v>
      </c>
      <c r="G783" s="939">
        <v>1000</v>
      </c>
      <c r="H783" s="941"/>
      <c r="I783" s="439">
        <v>2.5</v>
      </c>
      <c r="J783" s="439"/>
      <c r="K783" s="58"/>
      <c r="L783" s="59"/>
      <c r="M783" s="942"/>
      <c r="N783" s="942"/>
      <c r="O783" s="1363"/>
      <c r="P783" s="35"/>
      <c r="Q783" s="35"/>
    </row>
    <row r="784" spans="1:17" s="943" customFormat="1" ht="16.2" customHeight="1">
      <c r="A784" s="939"/>
      <c r="B784" s="939" t="s">
        <v>1288</v>
      </c>
      <c r="C784" s="939" t="s">
        <v>1297</v>
      </c>
      <c r="D784" s="940" t="s">
        <v>1981</v>
      </c>
      <c r="E784" s="939" t="s">
        <v>1247</v>
      </c>
      <c r="F784" s="939">
        <v>1</v>
      </c>
      <c r="G784" s="939">
        <v>2000</v>
      </c>
      <c r="H784" s="941"/>
      <c r="I784" s="439">
        <v>2</v>
      </c>
      <c r="J784" s="439"/>
      <c r="K784" s="58"/>
      <c r="L784" s="59"/>
      <c r="M784" s="942"/>
      <c r="N784" s="942"/>
      <c r="O784" s="1363"/>
      <c r="P784" s="35"/>
      <c r="Q784" s="35"/>
    </row>
    <row r="785" spans="1:17" s="943" customFormat="1" ht="16.2" customHeight="1">
      <c r="A785" s="939"/>
      <c r="B785" s="939" t="s">
        <v>1288</v>
      </c>
      <c r="C785" s="939" t="s">
        <v>1297</v>
      </c>
      <c r="D785" s="940" t="s">
        <v>1981</v>
      </c>
      <c r="E785" s="939" t="s">
        <v>1247</v>
      </c>
      <c r="F785" s="939">
        <v>1</v>
      </c>
      <c r="G785" s="939">
        <v>3000</v>
      </c>
      <c r="H785" s="941"/>
      <c r="I785" s="439">
        <v>1.8</v>
      </c>
      <c r="J785" s="439"/>
      <c r="K785" s="58"/>
      <c r="L785" s="59"/>
      <c r="M785" s="942"/>
      <c r="N785" s="942"/>
      <c r="O785" s="1363"/>
      <c r="P785" s="35"/>
      <c r="Q785" s="35"/>
    </row>
    <row r="786" spans="1:17" s="943" customFormat="1" ht="16.2" customHeight="1">
      <c r="A786" s="939"/>
      <c r="B786" s="939" t="s">
        <v>1288</v>
      </c>
      <c r="C786" s="939" t="s">
        <v>1297</v>
      </c>
      <c r="D786" s="940" t="s">
        <v>1981</v>
      </c>
      <c r="E786" s="939" t="s">
        <v>1247</v>
      </c>
      <c r="F786" s="939">
        <v>1</v>
      </c>
      <c r="G786" s="939">
        <v>5000</v>
      </c>
      <c r="H786" s="941"/>
      <c r="I786" s="439">
        <v>1.51</v>
      </c>
      <c r="J786" s="439"/>
      <c r="K786" s="58"/>
      <c r="L786" s="59"/>
      <c r="M786" s="942"/>
      <c r="N786" s="942"/>
      <c r="O786" s="1363"/>
      <c r="P786" s="35"/>
      <c r="Q786" s="35"/>
    </row>
    <row r="787" spans="1:17" s="943" customFormat="1" ht="16.2" customHeight="1">
      <c r="A787" s="939"/>
      <c r="B787" s="939" t="s">
        <v>1288</v>
      </c>
      <c r="C787" s="939" t="s">
        <v>1297</v>
      </c>
      <c r="D787" s="940" t="s">
        <v>1981</v>
      </c>
      <c r="E787" s="939" t="s">
        <v>1247</v>
      </c>
      <c r="F787" s="939">
        <v>1</v>
      </c>
      <c r="G787" s="939">
        <v>10000</v>
      </c>
      <c r="H787" s="941"/>
      <c r="I787" s="439">
        <v>1.21</v>
      </c>
      <c r="J787" s="439"/>
      <c r="K787" s="58"/>
      <c r="L787" s="59"/>
      <c r="M787" s="942"/>
      <c r="N787" s="942"/>
      <c r="O787" s="1363"/>
      <c r="P787" s="35"/>
      <c r="Q787" s="35"/>
    </row>
    <row r="788" spans="1:17" s="943" customFormat="1" ht="16.2" customHeight="1">
      <c r="A788" s="939"/>
      <c r="B788" s="939" t="s">
        <v>1288</v>
      </c>
      <c r="C788" s="939" t="s">
        <v>1297</v>
      </c>
      <c r="D788" s="940" t="s">
        <v>1981</v>
      </c>
      <c r="E788" s="939" t="s">
        <v>1247</v>
      </c>
      <c r="F788" s="939">
        <v>1</v>
      </c>
      <c r="G788" s="939">
        <v>30000</v>
      </c>
      <c r="H788" s="941"/>
      <c r="I788" s="439">
        <v>1</v>
      </c>
      <c r="J788" s="439"/>
      <c r="K788" s="58"/>
      <c r="L788" s="59"/>
      <c r="M788" s="942"/>
      <c r="N788" s="942"/>
      <c r="O788" s="1363"/>
      <c r="P788" s="35"/>
      <c r="Q788" s="35"/>
    </row>
    <row r="789" spans="1:17" s="943" customFormat="1" ht="16.2" customHeight="1">
      <c r="A789" s="939"/>
      <c r="B789" s="939" t="s">
        <v>1288</v>
      </c>
      <c r="C789" s="939" t="s">
        <v>1297</v>
      </c>
      <c r="D789" s="940" t="s">
        <v>1981</v>
      </c>
      <c r="E789" s="939" t="s">
        <v>1247</v>
      </c>
      <c r="F789" s="939">
        <v>1</v>
      </c>
      <c r="G789" s="939">
        <v>50000</v>
      </c>
      <c r="H789" s="941"/>
      <c r="I789" s="439">
        <v>0.92</v>
      </c>
      <c r="J789" s="439"/>
      <c r="K789" s="58"/>
      <c r="L789" s="59"/>
      <c r="M789" s="942"/>
      <c r="N789" s="942"/>
      <c r="O789" s="1363"/>
      <c r="P789" s="35"/>
      <c r="Q789" s="35"/>
    </row>
    <row r="790" spans="1:17" s="943" customFormat="1" ht="16.2" customHeight="1">
      <c r="A790" s="939">
        <v>109</v>
      </c>
      <c r="B790" s="939" t="s">
        <v>1289</v>
      </c>
      <c r="C790" s="939" t="s">
        <v>1298</v>
      </c>
      <c r="D790" s="940" t="s">
        <v>1302</v>
      </c>
      <c r="E790" s="939" t="s">
        <v>1247</v>
      </c>
      <c r="F790" s="939">
        <v>1</v>
      </c>
      <c r="G790" s="939">
        <v>0</v>
      </c>
      <c r="H790" s="941" t="s">
        <v>1908</v>
      </c>
      <c r="I790" s="439">
        <v>2.5</v>
      </c>
      <c r="J790" s="439"/>
      <c r="K790" s="58"/>
      <c r="L790" s="59"/>
      <c r="M790" s="942"/>
      <c r="N790" s="942"/>
      <c r="O790" s="1363"/>
      <c r="P790" s="35"/>
      <c r="Q790" s="35"/>
    </row>
    <row r="791" spans="1:17" s="943" customFormat="1" ht="16.2" customHeight="1">
      <c r="A791" s="939"/>
      <c r="B791" s="939" t="s">
        <v>1289</v>
      </c>
      <c r="C791" s="939" t="s">
        <v>1298</v>
      </c>
      <c r="D791" s="940" t="s">
        <v>1302</v>
      </c>
      <c r="E791" s="939" t="s">
        <v>1247</v>
      </c>
      <c r="F791" s="939">
        <v>1</v>
      </c>
      <c r="G791" s="939">
        <v>1000</v>
      </c>
      <c r="H791" s="941"/>
      <c r="I791" s="439">
        <v>2.5</v>
      </c>
      <c r="J791" s="439"/>
      <c r="K791" s="58"/>
      <c r="L791" s="59"/>
      <c r="M791" s="942"/>
      <c r="N791" s="942"/>
      <c r="O791" s="1363"/>
      <c r="P791" s="35"/>
      <c r="Q791" s="35"/>
    </row>
    <row r="792" spans="1:17" s="943" customFormat="1" ht="16.2" customHeight="1">
      <c r="A792" s="939"/>
      <c r="B792" s="939" t="s">
        <v>1289</v>
      </c>
      <c r="C792" s="939" t="s">
        <v>1298</v>
      </c>
      <c r="D792" s="940" t="s">
        <v>1302</v>
      </c>
      <c r="E792" s="939" t="s">
        <v>1247</v>
      </c>
      <c r="F792" s="939">
        <v>1</v>
      </c>
      <c r="G792" s="939">
        <v>2000</v>
      </c>
      <c r="H792" s="941"/>
      <c r="I792" s="439">
        <v>2</v>
      </c>
      <c r="J792" s="439"/>
      <c r="K792" s="58"/>
      <c r="L792" s="59"/>
      <c r="M792" s="942"/>
      <c r="N792" s="942"/>
      <c r="O792" s="1363"/>
      <c r="P792" s="35"/>
      <c r="Q792" s="35"/>
    </row>
    <row r="793" spans="1:17" s="943" customFormat="1" ht="16.2" customHeight="1">
      <c r="A793" s="939"/>
      <c r="B793" s="939" t="s">
        <v>1289</v>
      </c>
      <c r="C793" s="939" t="s">
        <v>1298</v>
      </c>
      <c r="D793" s="940" t="s">
        <v>1302</v>
      </c>
      <c r="E793" s="939" t="s">
        <v>1247</v>
      </c>
      <c r="F793" s="939">
        <v>1</v>
      </c>
      <c r="G793" s="939">
        <v>3000</v>
      </c>
      <c r="H793" s="941"/>
      <c r="I793" s="439">
        <v>1.8</v>
      </c>
      <c r="J793" s="439"/>
      <c r="K793" s="58"/>
      <c r="L793" s="59"/>
      <c r="M793" s="942"/>
      <c r="N793" s="942"/>
      <c r="O793" s="1363"/>
      <c r="P793" s="35"/>
      <c r="Q793" s="35"/>
    </row>
    <row r="794" spans="1:17" s="943" customFormat="1" ht="16.2" customHeight="1">
      <c r="A794" s="939"/>
      <c r="B794" s="939" t="s">
        <v>1289</v>
      </c>
      <c r="C794" s="939" t="s">
        <v>1298</v>
      </c>
      <c r="D794" s="940" t="s">
        <v>1302</v>
      </c>
      <c r="E794" s="939" t="s">
        <v>1247</v>
      </c>
      <c r="F794" s="939">
        <v>1</v>
      </c>
      <c r="G794" s="939">
        <v>5000</v>
      </c>
      <c r="H794" s="941"/>
      <c r="I794" s="439">
        <v>1.51</v>
      </c>
      <c r="J794" s="439"/>
      <c r="K794" s="58"/>
      <c r="L794" s="59"/>
      <c r="M794" s="942"/>
      <c r="N794" s="942"/>
      <c r="O794" s="1363"/>
      <c r="P794" s="35"/>
      <c r="Q794" s="35"/>
    </row>
    <row r="795" spans="1:17" s="943" customFormat="1" ht="16.2" customHeight="1">
      <c r="A795" s="939"/>
      <c r="B795" s="939" t="s">
        <v>1289</v>
      </c>
      <c r="C795" s="939" t="s">
        <v>1298</v>
      </c>
      <c r="D795" s="940" t="s">
        <v>1302</v>
      </c>
      <c r="E795" s="939" t="s">
        <v>1247</v>
      </c>
      <c r="F795" s="939">
        <v>1</v>
      </c>
      <c r="G795" s="939">
        <v>10000</v>
      </c>
      <c r="H795" s="941"/>
      <c r="I795" s="439">
        <v>1.21</v>
      </c>
      <c r="J795" s="439"/>
      <c r="K795" s="58"/>
      <c r="L795" s="59"/>
      <c r="M795" s="942"/>
      <c r="N795" s="942"/>
      <c r="O795" s="1363"/>
      <c r="P795" s="35"/>
      <c r="Q795" s="35"/>
    </row>
    <row r="796" spans="1:17" s="943" customFormat="1" ht="16.2" customHeight="1">
      <c r="A796" s="939"/>
      <c r="B796" s="939" t="s">
        <v>1289</v>
      </c>
      <c r="C796" s="939" t="s">
        <v>1298</v>
      </c>
      <c r="D796" s="940" t="s">
        <v>1302</v>
      </c>
      <c r="E796" s="939" t="s">
        <v>1247</v>
      </c>
      <c r="F796" s="939">
        <v>1</v>
      </c>
      <c r="G796" s="939">
        <v>30000</v>
      </c>
      <c r="H796" s="941"/>
      <c r="I796" s="439">
        <v>1</v>
      </c>
      <c r="J796" s="439"/>
      <c r="K796" s="58"/>
      <c r="L796" s="59"/>
      <c r="M796" s="942"/>
      <c r="N796" s="942"/>
      <c r="O796" s="1363"/>
      <c r="P796" s="35"/>
      <c r="Q796" s="35"/>
    </row>
    <row r="797" spans="1:17" s="943" customFormat="1" ht="16.2" customHeight="1">
      <c r="A797" s="939"/>
      <c r="B797" s="939" t="s">
        <v>1289</v>
      </c>
      <c r="C797" s="939" t="s">
        <v>1298</v>
      </c>
      <c r="D797" s="940" t="s">
        <v>1302</v>
      </c>
      <c r="E797" s="939" t="s">
        <v>1247</v>
      </c>
      <c r="F797" s="939">
        <v>1</v>
      </c>
      <c r="G797" s="939">
        <v>50000</v>
      </c>
      <c r="H797" s="941"/>
      <c r="I797" s="439">
        <v>0.92</v>
      </c>
      <c r="J797" s="439"/>
      <c r="K797" s="58"/>
      <c r="L797" s="59"/>
      <c r="M797" s="942"/>
      <c r="N797" s="942"/>
      <c r="O797" s="1363"/>
      <c r="P797" s="35"/>
      <c r="Q797" s="35"/>
    </row>
    <row r="798" spans="1:17" s="943" customFormat="1" ht="16.2" customHeight="1">
      <c r="A798" s="939">
        <v>110</v>
      </c>
      <c r="B798" s="939" t="s">
        <v>1896</v>
      </c>
      <c r="C798" s="939" t="s">
        <v>1897</v>
      </c>
      <c r="D798" s="940" t="s">
        <v>1982</v>
      </c>
      <c r="E798" s="939" t="s">
        <v>1247</v>
      </c>
      <c r="F798" s="939">
        <v>1</v>
      </c>
      <c r="G798" s="939">
        <v>0</v>
      </c>
      <c r="H798" s="941" t="s">
        <v>1909</v>
      </c>
      <c r="I798" s="439">
        <v>0.83</v>
      </c>
      <c r="J798" s="439"/>
      <c r="K798" s="58"/>
      <c r="L798" s="59"/>
      <c r="M798" s="942"/>
      <c r="N798" s="942"/>
      <c r="O798" s="1363"/>
      <c r="P798" s="35"/>
      <c r="Q798" s="35"/>
    </row>
    <row r="799" spans="1:17" s="943" customFormat="1" ht="16.2" customHeight="1">
      <c r="A799" s="939"/>
      <c r="B799" s="939" t="s">
        <v>1898</v>
      </c>
      <c r="C799" s="939" t="s">
        <v>1899</v>
      </c>
      <c r="D799" s="940" t="s">
        <v>1972</v>
      </c>
      <c r="E799" s="939" t="s">
        <v>1247</v>
      </c>
      <c r="F799" s="939">
        <v>1</v>
      </c>
      <c r="G799" s="939">
        <v>0</v>
      </c>
      <c r="H799" s="941" t="s">
        <v>1910</v>
      </c>
      <c r="I799" s="1252">
        <v>0.9</v>
      </c>
      <c r="J799" s="439"/>
      <c r="K799" s="58"/>
      <c r="L799" s="59"/>
      <c r="M799" s="942"/>
      <c r="N799" s="942"/>
      <c r="O799" s="1363"/>
      <c r="P799" s="35"/>
      <c r="Q799" s="35"/>
    </row>
    <row r="800" spans="1:17" s="943" customFormat="1" ht="16.2" customHeight="1">
      <c r="A800" s="939"/>
      <c r="B800" s="939" t="s">
        <v>1898</v>
      </c>
      <c r="C800" s="939" t="s">
        <v>1899</v>
      </c>
      <c r="D800" s="940" t="s">
        <v>1972</v>
      </c>
      <c r="E800" s="939" t="s">
        <v>1247</v>
      </c>
      <c r="F800" s="939">
        <v>1</v>
      </c>
      <c r="G800" s="939">
        <v>2000</v>
      </c>
      <c r="H800" s="941"/>
      <c r="I800" s="439">
        <v>2.5</v>
      </c>
      <c r="J800" s="439"/>
      <c r="K800" s="58"/>
      <c r="L800" s="59"/>
      <c r="M800" s="942"/>
      <c r="N800" s="942"/>
      <c r="O800" s="1363"/>
      <c r="P800" s="35"/>
      <c r="Q800" s="35"/>
    </row>
    <row r="801" spans="1:17" s="943" customFormat="1" ht="16.2" customHeight="1">
      <c r="A801" s="939"/>
      <c r="B801" s="939" t="s">
        <v>1898</v>
      </c>
      <c r="C801" s="939" t="s">
        <v>1899</v>
      </c>
      <c r="D801" s="940" t="s">
        <v>1972</v>
      </c>
      <c r="E801" s="939" t="s">
        <v>1247</v>
      </c>
      <c r="F801" s="939">
        <v>1</v>
      </c>
      <c r="G801" s="939">
        <v>3000</v>
      </c>
      <c r="H801" s="941"/>
      <c r="I801" s="439">
        <v>2.5</v>
      </c>
      <c r="J801" s="439"/>
      <c r="K801" s="58"/>
      <c r="L801" s="59"/>
      <c r="M801" s="942"/>
      <c r="N801" s="942"/>
      <c r="O801" s="1363"/>
      <c r="P801" s="35"/>
      <c r="Q801" s="35"/>
    </row>
    <row r="802" spans="1:17" s="943" customFormat="1" ht="16.2" customHeight="1">
      <c r="A802" s="939"/>
      <c r="B802" s="939" t="s">
        <v>1898</v>
      </c>
      <c r="C802" s="939" t="s">
        <v>1899</v>
      </c>
      <c r="D802" s="940" t="s">
        <v>1972</v>
      </c>
      <c r="E802" s="939" t="s">
        <v>1247</v>
      </c>
      <c r="F802" s="939">
        <v>1</v>
      </c>
      <c r="G802" s="939">
        <v>5000</v>
      </c>
      <c r="H802" s="941"/>
      <c r="I802" s="439">
        <v>1.4</v>
      </c>
      <c r="J802" s="439"/>
      <c r="K802" s="58"/>
      <c r="L802" s="59"/>
      <c r="M802" s="942"/>
      <c r="N802" s="942"/>
      <c r="O802" s="1363"/>
      <c r="P802" s="35"/>
      <c r="Q802" s="35"/>
    </row>
    <row r="803" spans="1:17" s="943" customFormat="1" ht="16.2" customHeight="1">
      <c r="A803" s="939"/>
      <c r="B803" s="939" t="s">
        <v>1898</v>
      </c>
      <c r="C803" s="939" t="s">
        <v>1899</v>
      </c>
      <c r="D803" s="940" t="s">
        <v>1972</v>
      </c>
      <c r="E803" s="939" t="s">
        <v>1247</v>
      </c>
      <c r="F803" s="939">
        <v>1</v>
      </c>
      <c r="G803" s="939">
        <v>10000</v>
      </c>
      <c r="H803" s="941"/>
      <c r="I803" s="439">
        <v>1.1000000000000001</v>
      </c>
      <c r="J803" s="439"/>
      <c r="K803" s="58"/>
      <c r="L803" s="59"/>
      <c r="M803" s="942"/>
      <c r="N803" s="942"/>
      <c r="O803" s="1363"/>
      <c r="P803" s="35"/>
      <c r="Q803" s="35"/>
    </row>
    <row r="804" spans="1:17" s="943" customFormat="1" ht="16.2" customHeight="1">
      <c r="A804" s="939"/>
      <c r="B804" s="939" t="s">
        <v>1898</v>
      </c>
      <c r="C804" s="939" t="s">
        <v>1899</v>
      </c>
      <c r="D804" s="940" t="s">
        <v>1972</v>
      </c>
      <c r="E804" s="939" t="s">
        <v>1247</v>
      </c>
      <c r="F804" s="939">
        <v>1</v>
      </c>
      <c r="G804" s="939">
        <v>20000</v>
      </c>
      <c r="H804" s="941"/>
      <c r="I804" s="439">
        <v>1.1000000000000001</v>
      </c>
      <c r="J804" s="439"/>
      <c r="K804" s="58"/>
      <c r="L804" s="59"/>
      <c r="M804" s="942"/>
      <c r="N804" s="942"/>
      <c r="O804" s="1363"/>
      <c r="P804" s="35"/>
      <c r="Q804" s="35"/>
    </row>
    <row r="805" spans="1:17" s="943" customFormat="1" ht="16.2" customHeight="1">
      <c r="A805" s="939"/>
      <c r="B805" s="939" t="s">
        <v>1898</v>
      </c>
      <c r="C805" s="939" t="s">
        <v>1899</v>
      </c>
      <c r="D805" s="940" t="s">
        <v>1972</v>
      </c>
      <c r="E805" s="939" t="s">
        <v>1247</v>
      </c>
      <c r="F805" s="939">
        <v>1</v>
      </c>
      <c r="G805" s="939">
        <v>30000</v>
      </c>
      <c r="H805" s="941"/>
      <c r="I805" s="439">
        <v>0.95</v>
      </c>
      <c r="J805" s="439"/>
      <c r="K805" s="58"/>
      <c r="L805" s="59"/>
      <c r="M805" s="942"/>
      <c r="N805" s="942"/>
      <c r="O805" s="1363"/>
      <c r="P805" s="35"/>
      <c r="Q805" s="35"/>
    </row>
    <row r="806" spans="1:17" s="943" customFormat="1" ht="16.2" customHeight="1">
      <c r="A806" s="939"/>
      <c r="B806" s="939" t="s">
        <v>1898</v>
      </c>
      <c r="C806" s="939" t="s">
        <v>1899</v>
      </c>
      <c r="D806" s="940" t="s">
        <v>1972</v>
      </c>
      <c r="E806" s="939" t="s">
        <v>1247</v>
      </c>
      <c r="F806" s="939">
        <v>1</v>
      </c>
      <c r="G806" s="939">
        <v>50000</v>
      </c>
      <c r="H806" s="941"/>
      <c r="I806" s="439">
        <v>0.9</v>
      </c>
      <c r="J806" s="439"/>
      <c r="K806" s="58"/>
      <c r="L806" s="59"/>
      <c r="M806" s="942"/>
      <c r="N806" s="942"/>
      <c r="O806" s="1363"/>
      <c r="P806" s="35"/>
      <c r="Q806" s="35"/>
    </row>
    <row r="807" spans="1:17" s="943" customFormat="1" ht="16.2" customHeight="1">
      <c r="A807" s="939"/>
      <c r="B807" s="939" t="s">
        <v>1898</v>
      </c>
      <c r="C807" s="939" t="s">
        <v>1899</v>
      </c>
      <c r="D807" s="940" t="s">
        <v>1972</v>
      </c>
      <c r="E807" s="939" t="s">
        <v>1247</v>
      </c>
      <c r="F807" s="939">
        <v>1</v>
      </c>
      <c r="G807" s="939">
        <v>100000</v>
      </c>
      <c r="H807" s="941"/>
      <c r="I807" s="439">
        <v>0.85</v>
      </c>
      <c r="J807" s="439"/>
      <c r="K807" s="58"/>
      <c r="L807" s="59"/>
      <c r="M807" s="942"/>
      <c r="N807" s="942"/>
      <c r="O807" s="1363"/>
      <c r="P807" s="35"/>
      <c r="Q807" s="35"/>
    </row>
    <row r="808" spans="1:17" s="943" customFormat="1" ht="16.2" customHeight="1">
      <c r="A808" s="939"/>
      <c r="B808" s="939" t="s">
        <v>1898</v>
      </c>
      <c r="C808" s="939" t="s">
        <v>1899</v>
      </c>
      <c r="D808" s="940" t="s">
        <v>1972</v>
      </c>
      <c r="E808" s="939" t="s">
        <v>1247</v>
      </c>
      <c r="F808" s="939">
        <v>1</v>
      </c>
      <c r="G808" s="939">
        <v>200000</v>
      </c>
      <c r="H808" s="941"/>
      <c r="I808" s="439">
        <v>0.82</v>
      </c>
      <c r="J808" s="439"/>
      <c r="K808" s="58"/>
      <c r="L808" s="59"/>
      <c r="M808" s="942"/>
      <c r="N808" s="942"/>
      <c r="O808" s="1363"/>
      <c r="P808" s="35"/>
      <c r="Q808" s="35"/>
    </row>
    <row r="809" spans="1:17" s="943" customFormat="1" ht="16.2" customHeight="1">
      <c r="A809" s="939">
        <v>111</v>
      </c>
      <c r="B809" s="939" t="s">
        <v>1900</v>
      </c>
      <c r="C809" s="939" t="s">
        <v>1901</v>
      </c>
      <c r="D809" s="940" t="s">
        <v>1974</v>
      </c>
      <c r="E809" s="939" t="s">
        <v>1247</v>
      </c>
      <c r="F809" s="939">
        <v>1</v>
      </c>
      <c r="G809" s="939">
        <v>0</v>
      </c>
      <c r="H809" s="941" t="s">
        <v>1910</v>
      </c>
      <c r="I809" s="439">
        <v>2.4</v>
      </c>
      <c r="J809" s="439"/>
      <c r="K809" s="58"/>
      <c r="L809" s="59"/>
      <c r="M809" s="942"/>
      <c r="N809" s="942"/>
      <c r="O809" s="1363"/>
      <c r="P809" s="35"/>
      <c r="Q809" s="35"/>
    </row>
    <row r="810" spans="1:17" s="943" customFormat="1" ht="16.2" customHeight="1">
      <c r="A810" s="939"/>
      <c r="B810" s="939" t="s">
        <v>1900</v>
      </c>
      <c r="C810" s="939" t="s">
        <v>1901</v>
      </c>
      <c r="D810" s="940" t="s">
        <v>1974</v>
      </c>
      <c r="E810" s="939" t="s">
        <v>1247</v>
      </c>
      <c r="F810" s="939">
        <v>1</v>
      </c>
      <c r="G810" s="939">
        <v>2000</v>
      </c>
      <c r="H810" s="941"/>
      <c r="I810" s="439">
        <v>2.4</v>
      </c>
      <c r="J810" s="439"/>
      <c r="K810" s="58"/>
      <c r="L810" s="59"/>
      <c r="M810" s="942"/>
      <c r="N810" s="942"/>
      <c r="O810" s="1363"/>
      <c r="P810" s="35"/>
      <c r="Q810" s="35"/>
    </row>
    <row r="811" spans="1:17" s="943" customFormat="1" ht="16.2" customHeight="1">
      <c r="A811" s="939"/>
      <c r="B811" s="939" t="s">
        <v>1900</v>
      </c>
      <c r="C811" s="939" t="s">
        <v>1901</v>
      </c>
      <c r="D811" s="940" t="s">
        <v>1974</v>
      </c>
      <c r="E811" s="939" t="s">
        <v>1247</v>
      </c>
      <c r="F811" s="939">
        <v>1</v>
      </c>
      <c r="G811" s="939">
        <v>3000</v>
      </c>
      <c r="H811" s="941"/>
      <c r="I811" s="439">
        <v>2.4</v>
      </c>
      <c r="J811" s="439"/>
      <c r="K811" s="58"/>
      <c r="L811" s="59"/>
      <c r="M811" s="942"/>
      <c r="N811" s="942"/>
      <c r="O811" s="1363"/>
      <c r="P811" s="35"/>
      <c r="Q811" s="35"/>
    </row>
    <row r="812" spans="1:17" s="943" customFormat="1" ht="16.2" customHeight="1">
      <c r="A812" s="939"/>
      <c r="B812" s="939" t="s">
        <v>1900</v>
      </c>
      <c r="C812" s="939" t="s">
        <v>1901</v>
      </c>
      <c r="D812" s="940" t="s">
        <v>1974</v>
      </c>
      <c r="E812" s="939" t="s">
        <v>1247</v>
      </c>
      <c r="F812" s="939">
        <v>1</v>
      </c>
      <c r="G812" s="939">
        <v>5000</v>
      </c>
      <c r="H812" s="941"/>
      <c r="I812" s="439">
        <v>1.81</v>
      </c>
      <c r="J812" s="439"/>
      <c r="K812" s="58"/>
      <c r="L812" s="59"/>
      <c r="M812" s="942"/>
      <c r="N812" s="942"/>
      <c r="O812" s="1363"/>
      <c r="P812" s="35"/>
      <c r="Q812" s="35"/>
    </row>
    <row r="813" spans="1:17" s="943" customFormat="1" ht="16.2" customHeight="1">
      <c r="A813" s="939"/>
      <c r="B813" s="939" t="s">
        <v>1900</v>
      </c>
      <c r="C813" s="939" t="s">
        <v>1901</v>
      </c>
      <c r="D813" s="940" t="s">
        <v>1974</v>
      </c>
      <c r="E813" s="939" t="s">
        <v>1247</v>
      </c>
      <c r="F813" s="939">
        <v>1</v>
      </c>
      <c r="G813" s="939">
        <v>10000</v>
      </c>
      <c r="H813" s="941"/>
      <c r="I813" s="439">
        <v>1.46</v>
      </c>
      <c r="J813" s="439"/>
      <c r="K813" s="58"/>
      <c r="L813" s="59"/>
      <c r="M813" s="942"/>
      <c r="N813" s="942"/>
      <c r="O813" s="1363"/>
      <c r="P813" s="35"/>
      <c r="Q813" s="35"/>
    </row>
    <row r="814" spans="1:17" s="943" customFormat="1" ht="16.2" customHeight="1">
      <c r="A814" s="939"/>
      <c r="B814" s="939" t="s">
        <v>1900</v>
      </c>
      <c r="C814" s="939" t="s">
        <v>1901</v>
      </c>
      <c r="D814" s="940" t="s">
        <v>1974</v>
      </c>
      <c r="E814" s="939" t="s">
        <v>1247</v>
      </c>
      <c r="F814" s="939">
        <v>1</v>
      </c>
      <c r="G814" s="939">
        <v>20000</v>
      </c>
      <c r="H814" s="941"/>
      <c r="I814" s="439">
        <v>1.46</v>
      </c>
      <c r="J814" s="439"/>
      <c r="K814" s="58"/>
      <c r="L814" s="59"/>
      <c r="M814" s="942"/>
      <c r="N814" s="942"/>
      <c r="O814" s="1363"/>
      <c r="P814" s="35"/>
      <c r="Q814" s="35"/>
    </row>
    <row r="815" spans="1:17" s="943" customFormat="1" ht="16.2" customHeight="1">
      <c r="A815" s="939"/>
      <c r="B815" s="939" t="s">
        <v>1900</v>
      </c>
      <c r="C815" s="939" t="s">
        <v>1901</v>
      </c>
      <c r="D815" s="940" t="s">
        <v>1974</v>
      </c>
      <c r="E815" s="939" t="s">
        <v>1247</v>
      </c>
      <c r="F815" s="939">
        <v>1</v>
      </c>
      <c r="G815" s="939">
        <v>30000</v>
      </c>
      <c r="H815" s="941"/>
      <c r="I815" s="439">
        <v>1.36</v>
      </c>
      <c r="J815" s="439"/>
      <c r="K815" s="58"/>
      <c r="L815" s="59"/>
      <c r="M815" s="942"/>
      <c r="N815" s="942"/>
      <c r="O815" s="1363"/>
      <c r="P815" s="35"/>
      <c r="Q815" s="35"/>
    </row>
    <row r="816" spans="1:17" s="943" customFormat="1" ht="16.2" customHeight="1">
      <c r="A816" s="939"/>
      <c r="B816" s="939" t="s">
        <v>1900</v>
      </c>
      <c r="C816" s="939" t="s">
        <v>1901</v>
      </c>
      <c r="D816" s="940" t="s">
        <v>1974</v>
      </c>
      <c r="E816" s="939" t="s">
        <v>1247</v>
      </c>
      <c r="F816" s="939">
        <v>1</v>
      </c>
      <c r="G816" s="939">
        <v>50000</v>
      </c>
      <c r="H816" s="941"/>
      <c r="I816" s="439">
        <v>1.28</v>
      </c>
      <c r="J816" s="439"/>
      <c r="K816" s="58"/>
      <c r="L816" s="59"/>
      <c r="M816" s="942"/>
      <c r="N816" s="942"/>
      <c r="O816" s="1363"/>
      <c r="P816" s="35"/>
      <c r="Q816" s="35"/>
    </row>
    <row r="817" spans="1:17" s="943" customFormat="1" ht="16.2" customHeight="1">
      <c r="A817" s="939"/>
      <c r="B817" s="939" t="s">
        <v>1900</v>
      </c>
      <c r="C817" s="939" t="s">
        <v>1901</v>
      </c>
      <c r="D817" s="940" t="s">
        <v>1974</v>
      </c>
      <c r="E817" s="939" t="s">
        <v>1247</v>
      </c>
      <c r="F817" s="939">
        <v>1</v>
      </c>
      <c r="G817" s="939">
        <v>100000</v>
      </c>
      <c r="H817" s="941"/>
      <c r="I817" s="439">
        <v>1.2</v>
      </c>
      <c r="J817" s="439"/>
      <c r="K817" s="58"/>
      <c r="L817" s="59"/>
      <c r="M817" s="942"/>
      <c r="N817" s="942"/>
      <c r="O817" s="1363"/>
      <c r="P817" s="35"/>
      <c r="Q817" s="35"/>
    </row>
    <row r="818" spans="1:17" s="943" customFormat="1" ht="16.2" customHeight="1">
      <c r="A818" s="939"/>
      <c r="B818" s="939" t="s">
        <v>1900</v>
      </c>
      <c r="C818" s="939" t="s">
        <v>1901</v>
      </c>
      <c r="D818" s="940" t="s">
        <v>1974</v>
      </c>
      <c r="E818" s="939" t="s">
        <v>1247</v>
      </c>
      <c r="F818" s="939">
        <v>1</v>
      </c>
      <c r="G818" s="939">
        <v>200000</v>
      </c>
      <c r="H818" s="941"/>
      <c r="I818" s="439">
        <v>1.18</v>
      </c>
      <c r="J818" s="439"/>
      <c r="K818" s="58"/>
      <c r="L818" s="59"/>
      <c r="M818" s="942"/>
      <c r="N818" s="942"/>
      <c r="O818" s="1363"/>
      <c r="P818" s="35"/>
      <c r="Q818" s="35"/>
    </row>
    <row r="819" spans="1:17" s="943" customFormat="1" ht="16.2" customHeight="1">
      <c r="A819" s="939">
        <v>112</v>
      </c>
      <c r="B819" s="939" t="s">
        <v>1902</v>
      </c>
      <c r="C819" s="939" t="s">
        <v>1903</v>
      </c>
      <c r="D819" s="940" t="s">
        <v>1983</v>
      </c>
      <c r="E819" s="939" t="s">
        <v>1247</v>
      </c>
      <c r="F819" s="939">
        <v>1</v>
      </c>
      <c r="G819" s="939">
        <v>0</v>
      </c>
      <c r="H819" s="207">
        <v>42720</v>
      </c>
      <c r="I819" s="439">
        <v>1.4823999999999999</v>
      </c>
      <c r="J819" s="439"/>
      <c r="K819" s="58"/>
      <c r="L819" s="59"/>
      <c r="M819" s="942"/>
      <c r="N819" s="942"/>
      <c r="O819" s="1363"/>
      <c r="P819" s="35"/>
      <c r="Q819" s="35"/>
    </row>
    <row r="820" spans="1:17" s="1014" customFormat="1" ht="16.2" customHeight="1">
      <c r="A820" s="1010"/>
      <c r="B820" s="1010" t="s">
        <v>1902</v>
      </c>
      <c r="C820" s="1010" t="s">
        <v>1903</v>
      </c>
      <c r="D820" s="1011" t="s">
        <v>1983</v>
      </c>
      <c r="E820" s="1010" t="s">
        <v>1247</v>
      </c>
      <c r="F820" s="1010">
        <v>1</v>
      </c>
      <c r="G820" s="1010">
        <v>2000</v>
      </c>
      <c r="H820" s="1012"/>
      <c r="I820" s="442"/>
      <c r="J820" s="442"/>
      <c r="K820" s="58"/>
      <c r="L820" s="59"/>
      <c r="M820" s="1013"/>
      <c r="N820" s="1013"/>
      <c r="O820" s="1363"/>
      <c r="P820" s="35"/>
      <c r="Q820" s="35"/>
    </row>
    <row r="821" spans="1:17" s="1014" customFormat="1" ht="16.2" customHeight="1">
      <c r="A821" s="1010"/>
      <c r="B821" s="1010" t="s">
        <v>1902</v>
      </c>
      <c r="C821" s="1010" t="s">
        <v>1903</v>
      </c>
      <c r="D821" s="1011" t="s">
        <v>1983</v>
      </c>
      <c r="E821" s="1010" t="s">
        <v>1247</v>
      </c>
      <c r="F821" s="1010">
        <v>1</v>
      </c>
      <c r="G821" s="1010">
        <v>3000</v>
      </c>
      <c r="H821" s="1012"/>
      <c r="I821" s="442"/>
      <c r="J821" s="442"/>
      <c r="K821" s="58"/>
      <c r="L821" s="59"/>
      <c r="M821" s="1013"/>
      <c r="N821" s="1013"/>
      <c r="O821" s="1363"/>
      <c r="P821" s="35"/>
      <c r="Q821" s="35"/>
    </row>
    <row r="822" spans="1:17" s="1014" customFormat="1" ht="16.2" customHeight="1">
      <c r="A822" s="1010"/>
      <c r="B822" s="1010" t="s">
        <v>1902</v>
      </c>
      <c r="C822" s="1010" t="s">
        <v>1903</v>
      </c>
      <c r="D822" s="1011" t="s">
        <v>1983</v>
      </c>
      <c r="E822" s="1010" t="s">
        <v>1247</v>
      </c>
      <c r="F822" s="1010">
        <v>1</v>
      </c>
      <c r="G822" s="1010">
        <v>5000</v>
      </c>
      <c r="H822" s="1012"/>
      <c r="I822" s="442"/>
      <c r="J822" s="442"/>
      <c r="K822" s="58"/>
      <c r="L822" s="59"/>
      <c r="M822" s="1013"/>
      <c r="N822" s="1013"/>
      <c r="O822" s="1363"/>
      <c r="P822" s="35"/>
      <c r="Q822" s="35"/>
    </row>
    <row r="823" spans="1:17" s="1014" customFormat="1" ht="16.2" customHeight="1">
      <c r="A823" s="1010"/>
      <c r="B823" s="1010" t="s">
        <v>1902</v>
      </c>
      <c r="C823" s="1010" t="s">
        <v>1903</v>
      </c>
      <c r="D823" s="1011" t="s">
        <v>1983</v>
      </c>
      <c r="E823" s="1010" t="s">
        <v>1247</v>
      </c>
      <c r="F823" s="1010">
        <v>1</v>
      </c>
      <c r="G823" s="1010">
        <v>10000</v>
      </c>
      <c r="H823" s="1012"/>
      <c r="I823" s="442"/>
      <c r="J823" s="442"/>
      <c r="K823" s="58"/>
      <c r="L823" s="59"/>
      <c r="M823" s="1013"/>
      <c r="N823" s="1013"/>
      <c r="O823" s="1363"/>
      <c r="P823" s="35"/>
      <c r="Q823" s="35"/>
    </row>
    <row r="824" spans="1:17" s="1014" customFormat="1" ht="16.2" customHeight="1">
      <c r="A824" s="1010"/>
      <c r="B824" s="1010" t="s">
        <v>1902</v>
      </c>
      <c r="C824" s="1010" t="s">
        <v>1903</v>
      </c>
      <c r="D824" s="1011" t="s">
        <v>1983</v>
      </c>
      <c r="E824" s="1010" t="s">
        <v>1247</v>
      </c>
      <c r="F824" s="1010">
        <v>1</v>
      </c>
      <c r="G824" s="1010">
        <v>20000</v>
      </c>
      <c r="H824" s="1012"/>
      <c r="I824" s="442"/>
      <c r="J824" s="442"/>
      <c r="K824" s="58"/>
      <c r="L824" s="59"/>
      <c r="M824" s="1013"/>
      <c r="N824" s="1013"/>
      <c r="O824" s="1363"/>
      <c r="P824" s="35"/>
      <c r="Q824" s="35"/>
    </row>
    <row r="825" spans="1:17" s="1014" customFormat="1" ht="16.2" customHeight="1">
      <c r="A825" s="1010"/>
      <c r="B825" s="1010" t="s">
        <v>1902</v>
      </c>
      <c r="C825" s="1010" t="s">
        <v>1903</v>
      </c>
      <c r="D825" s="1011" t="s">
        <v>1983</v>
      </c>
      <c r="E825" s="1010" t="s">
        <v>1247</v>
      </c>
      <c r="F825" s="1010">
        <v>1</v>
      </c>
      <c r="G825" s="1010">
        <v>30000</v>
      </c>
      <c r="H825" s="1012"/>
      <c r="I825" s="442"/>
      <c r="J825" s="442"/>
      <c r="K825" s="58"/>
      <c r="L825" s="59"/>
      <c r="M825" s="1013"/>
      <c r="N825" s="1013"/>
      <c r="O825" s="1363"/>
      <c r="P825" s="35"/>
      <c r="Q825" s="35"/>
    </row>
    <row r="826" spans="1:17" s="1014" customFormat="1" ht="16.2" customHeight="1">
      <c r="A826" s="1010"/>
      <c r="B826" s="1010" t="s">
        <v>1902</v>
      </c>
      <c r="C826" s="1010" t="s">
        <v>1903</v>
      </c>
      <c r="D826" s="1011" t="s">
        <v>1983</v>
      </c>
      <c r="E826" s="1010" t="s">
        <v>1247</v>
      </c>
      <c r="F826" s="1010">
        <v>1</v>
      </c>
      <c r="G826" s="1010">
        <v>50000</v>
      </c>
      <c r="H826" s="1012"/>
      <c r="I826" s="442"/>
      <c r="J826" s="442"/>
      <c r="K826" s="58"/>
      <c r="L826" s="59"/>
      <c r="M826" s="1013"/>
      <c r="N826" s="1013"/>
      <c r="O826" s="1363"/>
      <c r="P826" s="35"/>
      <c r="Q826" s="35"/>
    </row>
    <row r="827" spans="1:17" s="1014" customFormat="1" ht="16.2" customHeight="1">
      <c r="A827" s="1010"/>
      <c r="B827" s="1010" t="s">
        <v>1902</v>
      </c>
      <c r="C827" s="1010" t="s">
        <v>1903</v>
      </c>
      <c r="D827" s="1011" t="s">
        <v>1983</v>
      </c>
      <c r="E827" s="1010" t="s">
        <v>1247</v>
      </c>
      <c r="F827" s="1010">
        <v>1</v>
      </c>
      <c r="G827" s="1010">
        <v>100000</v>
      </c>
      <c r="H827" s="1012"/>
      <c r="I827" s="442"/>
      <c r="J827" s="442"/>
      <c r="K827" s="58"/>
      <c r="L827" s="59"/>
      <c r="M827" s="1013"/>
      <c r="N827" s="1013"/>
      <c r="O827" s="1363"/>
      <c r="P827" s="35"/>
      <c r="Q827" s="35"/>
    </row>
    <row r="828" spans="1:17" s="943" customFormat="1" ht="16.2" customHeight="1">
      <c r="A828" s="939"/>
      <c r="B828" s="939" t="s">
        <v>1902</v>
      </c>
      <c r="C828" s="939" t="s">
        <v>1903</v>
      </c>
      <c r="D828" s="940" t="s">
        <v>1983</v>
      </c>
      <c r="E828" s="939" t="s">
        <v>1247</v>
      </c>
      <c r="F828" s="939">
        <v>1</v>
      </c>
      <c r="G828" s="939">
        <v>200000</v>
      </c>
      <c r="H828" s="941"/>
      <c r="I828" s="439">
        <v>1.4823999999999999</v>
      </c>
      <c r="J828" s="439"/>
      <c r="K828" s="58"/>
      <c r="L828" s="59"/>
      <c r="M828" s="942"/>
      <c r="N828" s="942"/>
      <c r="O828" s="1363"/>
      <c r="P828" s="35"/>
      <c r="Q828" s="35"/>
    </row>
    <row r="829" spans="1:17" s="943" customFormat="1" ht="16.2" customHeight="1">
      <c r="A829" s="939">
        <v>113</v>
      </c>
      <c r="B829" s="939" t="s">
        <v>1904</v>
      </c>
      <c r="C829" s="939" t="s">
        <v>1905</v>
      </c>
      <c r="D829" s="940" t="s">
        <v>1976</v>
      </c>
      <c r="E829" s="939" t="s">
        <v>1247</v>
      </c>
      <c r="F829" s="939">
        <v>1</v>
      </c>
      <c r="G829" s="939">
        <v>0</v>
      </c>
      <c r="H829" s="941" t="s">
        <v>1910</v>
      </c>
      <c r="I829" s="439">
        <v>2.0299999999999998</v>
      </c>
      <c r="J829" s="439"/>
      <c r="K829" s="58"/>
      <c r="L829" s="59"/>
      <c r="M829" s="942"/>
      <c r="N829" s="942"/>
      <c r="O829" s="1363"/>
      <c r="P829" s="35"/>
      <c r="Q829" s="35"/>
    </row>
    <row r="830" spans="1:17" s="1014" customFormat="1" ht="16.2" customHeight="1">
      <c r="A830" s="1010"/>
      <c r="B830" s="1010" t="s">
        <v>1904</v>
      </c>
      <c r="C830" s="1010" t="s">
        <v>1905</v>
      </c>
      <c r="D830" s="1011" t="s">
        <v>1976</v>
      </c>
      <c r="E830" s="1010" t="s">
        <v>1247</v>
      </c>
      <c r="F830" s="1010">
        <v>1</v>
      </c>
      <c r="G830" s="1010">
        <v>2000</v>
      </c>
      <c r="H830" s="1012"/>
      <c r="I830" s="442"/>
      <c r="J830" s="442"/>
      <c r="K830" s="58"/>
      <c r="L830" s="59"/>
      <c r="M830" s="1013"/>
      <c r="N830" s="1013"/>
      <c r="O830" s="1363"/>
      <c r="P830" s="35"/>
      <c r="Q830" s="35"/>
    </row>
    <row r="831" spans="1:17" s="1014" customFormat="1" ht="16.2" customHeight="1">
      <c r="A831" s="1010"/>
      <c r="B831" s="1010" t="s">
        <v>1904</v>
      </c>
      <c r="C831" s="1010" t="s">
        <v>1905</v>
      </c>
      <c r="D831" s="1011" t="s">
        <v>1976</v>
      </c>
      <c r="E831" s="1010" t="s">
        <v>1247</v>
      </c>
      <c r="F831" s="1010">
        <v>1</v>
      </c>
      <c r="G831" s="1010">
        <v>3000</v>
      </c>
      <c r="H831" s="1012"/>
      <c r="I831" s="442"/>
      <c r="J831" s="442"/>
      <c r="K831" s="58"/>
      <c r="L831" s="59"/>
      <c r="M831" s="1013"/>
      <c r="N831" s="1013"/>
      <c r="O831" s="1363"/>
      <c r="P831" s="35"/>
      <c r="Q831" s="35"/>
    </row>
    <row r="832" spans="1:17" s="1014" customFormat="1" ht="16.2" customHeight="1">
      <c r="A832" s="1010"/>
      <c r="B832" s="1010" t="s">
        <v>1904</v>
      </c>
      <c r="C832" s="1010" t="s">
        <v>1905</v>
      </c>
      <c r="D832" s="1011" t="s">
        <v>1976</v>
      </c>
      <c r="E832" s="1010" t="s">
        <v>1247</v>
      </c>
      <c r="F832" s="1010">
        <v>1</v>
      </c>
      <c r="G832" s="1010">
        <v>5000</v>
      </c>
      <c r="H832" s="1012"/>
      <c r="I832" s="442"/>
      <c r="J832" s="442"/>
      <c r="K832" s="58"/>
      <c r="L832" s="59"/>
      <c r="M832" s="1013"/>
      <c r="N832" s="1013"/>
      <c r="O832" s="1363"/>
      <c r="P832" s="35"/>
      <c r="Q832" s="35"/>
    </row>
    <row r="833" spans="1:17" s="1014" customFormat="1" ht="16.2" customHeight="1">
      <c r="A833" s="1010"/>
      <c r="B833" s="1010" t="s">
        <v>1904</v>
      </c>
      <c r="C833" s="1010" t="s">
        <v>1905</v>
      </c>
      <c r="D833" s="1011" t="s">
        <v>1976</v>
      </c>
      <c r="E833" s="1010" t="s">
        <v>1247</v>
      </c>
      <c r="F833" s="1010">
        <v>1</v>
      </c>
      <c r="G833" s="1010">
        <v>8000</v>
      </c>
      <c r="H833" s="1012"/>
      <c r="I833" s="442"/>
      <c r="J833" s="442"/>
      <c r="K833" s="58"/>
      <c r="L833" s="59"/>
      <c r="M833" s="1013"/>
      <c r="N833" s="1013"/>
      <c r="O833" s="1363"/>
      <c r="P833" s="35"/>
      <c r="Q833" s="35"/>
    </row>
    <row r="834" spans="1:17" s="1014" customFormat="1" ht="16.2" customHeight="1">
      <c r="A834" s="1010"/>
      <c r="B834" s="1010" t="s">
        <v>1904</v>
      </c>
      <c r="C834" s="1010" t="s">
        <v>1905</v>
      </c>
      <c r="D834" s="1011" t="s">
        <v>1976</v>
      </c>
      <c r="E834" s="1010" t="s">
        <v>1247</v>
      </c>
      <c r="F834" s="1010">
        <v>1</v>
      </c>
      <c r="G834" s="1010">
        <v>10000</v>
      </c>
      <c r="H834" s="1012"/>
      <c r="I834" s="442"/>
      <c r="J834" s="442"/>
      <c r="K834" s="58"/>
      <c r="L834" s="59"/>
      <c r="M834" s="1013"/>
      <c r="N834" s="1013"/>
      <c r="O834" s="1363"/>
      <c r="P834" s="35"/>
      <c r="Q834" s="35"/>
    </row>
    <row r="835" spans="1:17" s="943" customFormat="1" ht="16.2" customHeight="1">
      <c r="A835" s="939"/>
      <c r="B835" s="939" t="s">
        <v>1904</v>
      </c>
      <c r="C835" s="939" t="s">
        <v>1905</v>
      </c>
      <c r="D835" s="940" t="s">
        <v>1976</v>
      </c>
      <c r="E835" s="939" t="s">
        <v>1247</v>
      </c>
      <c r="F835" s="939">
        <v>1</v>
      </c>
      <c r="G835" s="939">
        <v>20000</v>
      </c>
      <c r="H835" s="1041"/>
      <c r="I835" s="439">
        <v>2.0299999999999998</v>
      </c>
      <c r="J835" s="439"/>
      <c r="K835" s="58"/>
      <c r="L835" s="59"/>
      <c r="M835" s="942"/>
      <c r="N835" s="942"/>
      <c r="O835" s="1363"/>
      <c r="P835" s="35"/>
      <c r="Q835" s="35"/>
    </row>
    <row r="836" spans="1:17" s="943" customFormat="1" ht="16.2" customHeight="1">
      <c r="A836" s="939"/>
      <c r="B836" s="939" t="s">
        <v>1904</v>
      </c>
      <c r="C836" s="939" t="s">
        <v>1905</v>
      </c>
      <c r="D836" s="940" t="s">
        <v>1976</v>
      </c>
      <c r="E836" s="939" t="s">
        <v>1247</v>
      </c>
      <c r="F836" s="939">
        <v>1</v>
      </c>
      <c r="G836" s="939">
        <v>30000</v>
      </c>
      <c r="H836" s="1041"/>
      <c r="I836" s="439">
        <v>2.0299999999999998</v>
      </c>
      <c r="J836" s="439"/>
      <c r="K836" s="58"/>
      <c r="L836" s="59"/>
      <c r="M836" s="942"/>
      <c r="N836" s="942"/>
      <c r="O836" s="1363"/>
      <c r="P836" s="35"/>
      <c r="Q836" s="35"/>
    </row>
    <row r="837" spans="1:17" s="943" customFormat="1" ht="16.2" customHeight="1">
      <c r="A837" s="939"/>
      <c r="B837" s="939" t="s">
        <v>1904</v>
      </c>
      <c r="C837" s="939" t="s">
        <v>1905</v>
      </c>
      <c r="D837" s="940" t="s">
        <v>1976</v>
      </c>
      <c r="E837" s="939" t="s">
        <v>1247</v>
      </c>
      <c r="F837" s="939">
        <v>1</v>
      </c>
      <c r="G837" s="939">
        <v>50000</v>
      </c>
      <c r="H837" s="1041"/>
      <c r="I837" s="439">
        <v>1.97</v>
      </c>
      <c r="J837" s="439"/>
      <c r="K837" s="58"/>
      <c r="L837" s="59"/>
      <c r="M837" s="942"/>
      <c r="N837" s="942"/>
      <c r="O837" s="1363"/>
      <c r="P837" s="35"/>
      <c r="Q837" s="35"/>
    </row>
    <row r="838" spans="1:17" s="943" customFormat="1" ht="16.2" customHeight="1">
      <c r="A838" s="939"/>
      <c r="B838" s="939" t="s">
        <v>1904</v>
      </c>
      <c r="C838" s="939" t="s">
        <v>1905</v>
      </c>
      <c r="D838" s="940" t="s">
        <v>1976</v>
      </c>
      <c r="E838" s="939" t="s">
        <v>1247</v>
      </c>
      <c r="F838" s="939">
        <v>1</v>
      </c>
      <c r="G838" s="939">
        <v>100000</v>
      </c>
      <c r="H838" s="1041"/>
      <c r="I838" s="439">
        <v>1.94</v>
      </c>
      <c r="J838" s="439"/>
      <c r="K838" s="58"/>
      <c r="L838" s="59"/>
      <c r="M838" s="942"/>
      <c r="N838" s="942"/>
      <c r="O838" s="1363"/>
      <c r="P838" s="35"/>
      <c r="Q838" s="35"/>
    </row>
    <row r="839" spans="1:17" s="943" customFormat="1" ht="16.2" customHeight="1">
      <c r="A839" s="939"/>
      <c r="B839" s="939" t="s">
        <v>1904</v>
      </c>
      <c r="C839" s="939" t="s">
        <v>1905</v>
      </c>
      <c r="D839" s="940" t="s">
        <v>1976</v>
      </c>
      <c r="E839" s="939" t="s">
        <v>1247</v>
      </c>
      <c r="F839" s="939">
        <v>1</v>
      </c>
      <c r="G839" s="939">
        <v>200000</v>
      </c>
      <c r="H839" s="1041"/>
      <c r="I839" s="439">
        <v>1.91</v>
      </c>
      <c r="J839" s="439"/>
      <c r="K839" s="58"/>
      <c r="L839" s="59"/>
      <c r="M839" s="942"/>
      <c r="N839" s="942"/>
      <c r="O839" s="1363"/>
      <c r="P839" s="35"/>
      <c r="Q839" s="35"/>
    </row>
    <row r="840" spans="1:17" s="943" customFormat="1" ht="16.2" customHeight="1">
      <c r="A840" s="939">
        <v>114</v>
      </c>
      <c r="B840" s="939" t="s">
        <v>1906</v>
      </c>
      <c r="C840" s="939" t="s">
        <v>1907</v>
      </c>
      <c r="D840" s="940" t="s">
        <v>1984</v>
      </c>
      <c r="E840" s="939" t="s">
        <v>1247</v>
      </c>
      <c r="F840" s="939">
        <v>1</v>
      </c>
      <c r="G840" s="939">
        <v>0</v>
      </c>
      <c r="H840" s="1041" t="s">
        <v>1911</v>
      </c>
      <c r="I840" s="439">
        <v>0.85</v>
      </c>
      <c r="J840" s="439"/>
      <c r="K840" s="58"/>
      <c r="L840" s="59"/>
      <c r="M840" s="942"/>
      <c r="N840" s="942"/>
      <c r="O840" s="1363"/>
      <c r="P840" s="35"/>
      <c r="Q840" s="35"/>
    </row>
    <row r="841" spans="1:17" s="943" customFormat="1" ht="16.2" customHeight="1">
      <c r="A841" s="939"/>
      <c r="B841" s="939" t="s">
        <v>1906</v>
      </c>
      <c r="C841" s="939" t="s">
        <v>1907</v>
      </c>
      <c r="D841" s="940" t="s">
        <v>1984</v>
      </c>
      <c r="E841" s="939" t="s">
        <v>1247</v>
      </c>
      <c r="F841" s="939">
        <v>1</v>
      </c>
      <c r="G841" s="939">
        <v>30000</v>
      </c>
      <c r="H841" s="1041"/>
      <c r="I841" s="439">
        <v>0.85</v>
      </c>
      <c r="J841" s="439"/>
      <c r="K841" s="58"/>
      <c r="L841" s="59"/>
      <c r="M841" s="942"/>
      <c r="N841" s="942"/>
      <c r="O841" s="1363"/>
      <c r="P841" s="35"/>
      <c r="Q841" s="35"/>
    </row>
    <row r="842" spans="1:17" s="943" customFormat="1" ht="16.2" customHeight="1">
      <c r="A842" s="939"/>
      <c r="B842" s="939" t="s">
        <v>1906</v>
      </c>
      <c r="C842" s="939" t="s">
        <v>1907</v>
      </c>
      <c r="D842" s="940" t="s">
        <v>1984</v>
      </c>
      <c r="E842" s="939" t="s">
        <v>1247</v>
      </c>
      <c r="F842" s="939">
        <v>1</v>
      </c>
      <c r="G842" s="939">
        <v>50000</v>
      </c>
      <c r="H842" s="1041"/>
      <c r="I842" s="439">
        <v>0.8</v>
      </c>
      <c r="J842" s="439"/>
      <c r="K842" s="58"/>
      <c r="L842" s="59"/>
      <c r="M842" s="942"/>
      <c r="N842" s="942"/>
      <c r="O842" s="1363"/>
      <c r="P842" s="35"/>
      <c r="Q842" s="35"/>
    </row>
    <row r="843" spans="1:17" s="943" customFormat="1" ht="16.2" customHeight="1">
      <c r="A843" s="939"/>
      <c r="B843" s="939" t="s">
        <v>1906</v>
      </c>
      <c r="C843" s="939" t="s">
        <v>1907</v>
      </c>
      <c r="D843" s="940" t="s">
        <v>1984</v>
      </c>
      <c r="E843" s="939" t="s">
        <v>1247</v>
      </c>
      <c r="F843" s="939">
        <v>1</v>
      </c>
      <c r="G843" s="939">
        <v>100000</v>
      </c>
      <c r="H843" s="1041"/>
      <c r="I843" s="439">
        <v>0.78</v>
      </c>
      <c r="J843" s="439"/>
      <c r="K843" s="58"/>
      <c r="L843" s="59"/>
      <c r="M843" s="942"/>
      <c r="N843" s="942"/>
      <c r="O843" s="1363"/>
      <c r="P843" s="35"/>
      <c r="Q843" s="35"/>
    </row>
    <row r="844" spans="1:17" s="943" customFormat="1" ht="16.2" customHeight="1">
      <c r="A844" s="939"/>
      <c r="B844" s="939" t="s">
        <v>1906</v>
      </c>
      <c r="C844" s="939" t="s">
        <v>1907</v>
      </c>
      <c r="D844" s="940" t="s">
        <v>1984</v>
      </c>
      <c r="E844" s="939" t="s">
        <v>1247</v>
      </c>
      <c r="F844" s="939">
        <v>1</v>
      </c>
      <c r="G844" s="939">
        <v>200000</v>
      </c>
      <c r="H844" s="1041"/>
      <c r="I844" s="439">
        <v>0.75</v>
      </c>
      <c r="J844" s="439"/>
      <c r="K844" s="58"/>
      <c r="L844" s="59"/>
      <c r="M844" s="942"/>
      <c r="N844" s="942"/>
      <c r="O844" s="1363"/>
      <c r="P844" s="35"/>
      <c r="Q844" s="35"/>
    </row>
    <row r="845" spans="1:17" s="346" customFormat="1" ht="16.2" customHeight="1">
      <c r="A845" s="1150">
        <v>115</v>
      </c>
      <c r="B845" s="1150" t="s">
        <v>2199</v>
      </c>
      <c r="C845" s="1150" t="s">
        <v>2203</v>
      </c>
      <c r="D845" s="1151" t="s">
        <v>2208</v>
      </c>
      <c r="E845" s="1150" t="s">
        <v>1247</v>
      </c>
      <c r="F845" s="1150">
        <v>1</v>
      </c>
      <c r="G845" s="1150">
        <v>0</v>
      </c>
      <c r="H845" s="1152" t="s">
        <v>2618</v>
      </c>
      <c r="I845" s="536">
        <v>1.43</v>
      </c>
      <c r="J845" s="536"/>
      <c r="K845" s="58"/>
      <c r="L845" s="59"/>
      <c r="M845" s="1153"/>
      <c r="N845" s="1153"/>
      <c r="O845" s="1363"/>
      <c r="P845" s="35"/>
      <c r="Q845" s="35"/>
    </row>
    <row r="846" spans="1:17" s="346" customFormat="1" ht="16.2" customHeight="1">
      <c r="A846" s="1150"/>
      <c r="B846" s="1150" t="s">
        <v>2199</v>
      </c>
      <c r="C846" s="1150" t="s">
        <v>2203</v>
      </c>
      <c r="D846" s="1151" t="s">
        <v>2208</v>
      </c>
      <c r="E846" s="1150" t="s">
        <v>1247</v>
      </c>
      <c r="F846" s="1150">
        <v>1</v>
      </c>
      <c r="G846" s="1150">
        <v>5000</v>
      </c>
      <c r="H846" s="1152"/>
      <c r="I846" s="536">
        <v>1.43</v>
      </c>
      <c r="J846" s="536"/>
      <c r="K846" s="58"/>
      <c r="L846" s="59"/>
      <c r="M846" s="1153"/>
      <c r="N846" s="1153"/>
      <c r="O846" s="1363"/>
      <c r="P846" s="35"/>
      <c r="Q846" s="35"/>
    </row>
    <row r="847" spans="1:17" s="346" customFormat="1" ht="16.2" customHeight="1">
      <c r="A847" s="1150"/>
      <c r="B847" s="1150" t="s">
        <v>2199</v>
      </c>
      <c r="C847" s="1150" t="s">
        <v>2203</v>
      </c>
      <c r="D847" s="1151" t="s">
        <v>2208</v>
      </c>
      <c r="E847" s="1150" t="s">
        <v>1247</v>
      </c>
      <c r="F847" s="1150">
        <v>1</v>
      </c>
      <c r="G847" s="1150">
        <v>10000</v>
      </c>
      <c r="H847" s="1152"/>
      <c r="I847" s="536">
        <v>1.1599999999999999</v>
      </c>
      <c r="J847" s="536"/>
      <c r="K847" s="58"/>
      <c r="L847" s="59"/>
      <c r="M847" s="1153"/>
      <c r="N847" s="1153"/>
      <c r="O847" s="1363"/>
      <c r="P847" s="35"/>
      <c r="Q847" s="35"/>
    </row>
    <row r="848" spans="1:17" s="346" customFormat="1" ht="16.2" customHeight="1">
      <c r="A848" s="1150"/>
      <c r="B848" s="1150" t="s">
        <v>2199</v>
      </c>
      <c r="C848" s="1150" t="s">
        <v>2203</v>
      </c>
      <c r="D848" s="1151" t="s">
        <v>2208</v>
      </c>
      <c r="E848" s="1150" t="s">
        <v>1247</v>
      </c>
      <c r="F848" s="1150">
        <v>1</v>
      </c>
      <c r="G848" s="1150">
        <v>20000</v>
      </c>
      <c r="H848" s="1152"/>
      <c r="I848" s="536">
        <v>1.1599999999999999</v>
      </c>
      <c r="J848" s="536"/>
      <c r="K848" s="58"/>
      <c r="L848" s="59"/>
      <c r="M848" s="1153"/>
      <c r="N848" s="1153"/>
      <c r="O848" s="1363"/>
      <c r="P848" s="35"/>
      <c r="Q848" s="35"/>
    </row>
    <row r="849" spans="1:17" s="346" customFormat="1" ht="16.2" customHeight="1">
      <c r="A849" s="1150"/>
      <c r="B849" s="1150" t="s">
        <v>2199</v>
      </c>
      <c r="C849" s="1150" t="s">
        <v>2203</v>
      </c>
      <c r="D849" s="1151" t="s">
        <v>2208</v>
      </c>
      <c r="E849" s="1150" t="s">
        <v>1247</v>
      </c>
      <c r="F849" s="1150">
        <v>1</v>
      </c>
      <c r="G849" s="1150">
        <v>30000</v>
      </c>
      <c r="H849" s="1152"/>
      <c r="I849" s="536">
        <v>0.96</v>
      </c>
      <c r="J849" s="536"/>
      <c r="K849" s="58"/>
      <c r="L849" s="59"/>
      <c r="M849" s="1153"/>
      <c r="N849" s="1153"/>
      <c r="O849" s="1363"/>
      <c r="P849" s="35"/>
      <c r="Q849" s="35"/>
    </row>
    <row r="850" spans="1:17" s="346" customFormat="1" ht="16.2" customHeight="1">
      <c r="A850" s="1150"/>
      <c r="B850" s="1150" t="s">
        <v>2199</v>
      </c>
      <c r="C850" s="1150" t="s">
        <v>2203</v>
      </c>
      <c r="D850" s="1151" t="s">
        <v>2208</v>
      </c>
      <c r="E850" s="1150" t="s">
        <v>1247</v>
      </c>
      <c r="F850" s="1150">
        <v>1</v>
      </c>
      <c r="G850" s="1150">
        <v>50000</v>
      </c>
      <c r="H850" s="1152"/>
      <c r="I850" s="536">
        <v>0.88</v>
      </c>
      <c r="J850" s="536"/>
      <c r="K850" s="58"/>
      <c r="L850" s="59"/>
      <c r="M850" s="1153"/>
      <c r="N850" s="1153"/>
      <c r="O850" s="1363"/>
      <c r="P850" s="35"/>
      <c r="Q850" s="35"/>
    </row>
    <row r="851" spans="1:17" s="346" customFormat="1" ht="16.2" customHeight="1">
      <c r="A851" s="1150">
        <v>116</v>
      </c>
      <c r="B851" s="1150" t="s">
        <v>2239</v>
      </c>
      <c r="C851" s="1150" t="s">
        <v>2204</v>
      </c>
      <c r="D851" s="1151" t="s">
        <v>2238</v>
      </c>
      <c r="E851" s="1150" t="s">
        <v>1247</v>
      </c>
      <c r="F851" s="1150">
        <v>1</v>
      </c>
      <c r="G851" s="1150">
        <v>0</v>
      </c>
      <c r="H851" s="207">
        <v>42720</v>
      </c>
      <c r="I851" s="1254">
        <v>1.5913999999999999</v>
      </c>
      <c r="J851" s="536"/>
      <c r="K851" s="58"/>
      <c r="L851" s="59"/>
      <c r="M851" s="1153"/>
      <c r="N851" s="1153"/>
      <c r="O851" s="1363"/>
      <c r="P851" s="35"/>
      <c r="Q851" s="35"/>
    </row>
    <row r="852" spans="1:17" s="346" customFormat="1" ht="16.2" customHeight="1">
      <c r="A852" s="1150"/>
      <c r="B852" s="1150" t="s">
        <v>2239</v>
      </c>
      <c r="C852" s="1150" t="s">
        <v>2204</v>
      </c>
      <c r="D852" s="1151" t="s">
        <v>2238</v>
      </c>
      <c r="E852" s="1150" t="s">
        <v>1247</v>
      </c>
      <c r="F852" s="1150">
        <v>1</v>
      </c>
      <c r="G852" s="1150">
        <v>5000</v>
      </c>
      <c r="H852" s="207">
        <v>42720</v>
      </c>
      <c r="I852" s="1254">
        <v>1.46</v>
      </c>
      <c r="J852" s="536"/>
      <c r="K852" s="58"/>
      <c r="L852" s="59"/>
      <c r="M852" s="1153"/>
      <c r="N852" s="1153"/>
      <c r="O852" s="1363"/>
      <c r="P852" s="35"/>
      <c r="Q852" s="35"/>
    </row>
    <row r="853" spans="1:17" s="346" customFormat="1" ht="16.2" customHeight="1">
      <c r="A853" s="1150"/>
      <c r="B853" s="1150" t="s">
        <v>2239</v>
      </c>
      <c r="C853" s="1150" t="s">
        <v>2204</v>
      </c>
      <c r="D853" s="1151" t="s">
        <v>2238</v>
      </c>
      <c r="E853" s="1150" t="s">
        <v>1247</v>
      </c>
      <c r="F853" s="1150">
        <v>1</v>
      </c>
      <c r="G853" s="1150">
        <v>10000</v>
      </c>
      <c r="H853" s="207">
        <v>42720</v>
      </c>
      <c r="I853" s="1254">
        <v>1.46</v>
      </c>
      <c r="J853" s="536"/>
      <c r="K853" s="58"/>
      <c r="L853" s="59"/>
      <c r="M853" s="1153"/>
      <c r="N853" s="1153"/>
      <c r="O853" s="1363"/>
      <c r="P853" s="35"/>
      <c r="Q853" s="35"/>
    </row>
    <row r="854" spans="1:17" s="346" customFormat="1" ht="16.2" customHeight="1">
      <c r="A854" s="1150"/>
      <c r="B854" s="1150" t="s">
        <v>2239</v>
      </c>
      <c r="C854" s="1150" t="s">
        <v>2204</v>
      </c>
      <c r="D854" s="1151" t="s">
        <v>2238</v>
      </c>
      <c r="E854" s="1150" t="s">
        <v>1247</v>
      </c>
      <c r="F854" s="1150">
        <v>1</v>
      </c>
      <c r="G854" s="1150">
        <v>20000</v>
      </c>
      <c r="H854" s="207">
        <v>42720</v>
      </c>
      <c r="I854" s="1254">
        <v>1.46</v>
      </c>
      <c r="J854" s="536"/>
      <c r="K854" s="58"/>
      <c r="L854" s="59"/>
      <c r="M854" s="1153"/>
      <c r="N854" s="1153"/>
      <c r="O854" s="1363"/>
      <c r="P854" s="35"/>
      <c r="Q854" s="35"/>
    </row>
    <row r="855" spans="1:17" s="346" customFormat="1" ht="16.2" customHeight="1">
      <c r="A855" s="1150"/>
      <c r="B855" s="1150" t="s">
        <v>2239</v>
      </c>
      <c r="C855" s="1150" t="s">
        <v>2204</v>
      </c>
      <c r="D855" s="1151" t="s">
        <v>2238</v>
      </c>
      <c r="E855" s="1150" t="s">
        <v>1247</v>
      </c>
      <c r="F855" s="1150">
        <v>1</v>
      </c>
      <c r="G855" s="1150">
        <v>30000</v>
      </c>
      <c r="H855" s="207">
        <v>42720</v>
      </c>
      <c r="I855" s="1254">
        <v>1.46</v>
      </c>
      <c r="J855" s="536"/>
      <c r="K855" s="58"/>
      <c r="L855" s="59"/>
      <c r="M855" s="1153"/>
      <c r="N855" s="1153"/>
      <c r="O855" s="1363"/>
      <c r="P855" s="35"/>
      <c r="Q855" s="35"/>
    </row>
    <row r="856" spans="1:17" s="346" customFormat="1" ht="16.2" customHeight="1">
      <c r="A856" s="1150"/>
      <c r="B856" s="1150" t="s">
        <v>2239</v>
      </c>
      <c r="C856" s="1150" t="s">
        <v>2204</v>
      </c>
      <c r="D856" s="1151" t="s">
        <v>2238</v>
      </c>
      <c r="E856" s="1150" t="s">
        <v>1247</v>
      </c>
      <c r="F856" s="1150">
        <v>1</v>
      </c>
      <c r="G856" s="1150">
        <v>50000</v>
      </c>
      <c r="H856" s="207">
        <v>42720</v>
      </c>
      <c r="I856" s="1254">
        <v>1.5913999999999999</v>
      </c>
      <c r="J856" s="536"/>
      <c r="K856" s="58"/>
      <c r="L856" s="59"/>
      <c r="M856" s="1153"/>
      <c r="N856" s="1153"/>
      <c r="O856" s="1363"/>
      <c r="P856" s="35"/>
      <c r="Q856" s="35"/>
    </row>
    <row r="857" spans="1:17" s="346" customFormat="1" ht="16.2" customHeight="1">
      <c r="A857" s="1150"/>
      <c r="B857" s="1150" t="s">
        <v>2239</v>
      </c>
      <c r="C857" s="1150" t="s">
        <v>2204</v>
      </c>
      <c r="D857" s="1151" t="s">
        <v>2238</v>
      </c>
      <c r="E857" s="1150" t="s">
        <v>1247</v>
      </c>
      <c r="F857" s="1150">
        <v>1</v>
      </c>
      <c r="G857" s="1150">
        <v>100000</v>
      </c>
      <c r="H857" s="207">
        <v>42720</v>
      </c>
      <c r="I857" s="1254">
        <v>1.5042</v>
      </c>
      <c r="J857" s="536"/>
      <c r="K857" s="58"/>
      <c r="L857" s="59"/>
      <c r="M857" s="1153"/>
      <c r="N857" s="1153"/>
      <c r="O857" s="1363"/>
      <c r="P857" s="35"/>
      <c r="Q857" s="35"/>
    </row>
    <row r="858" spans="1:17" s="346" customFormat="1" ht="16.2" customHeight="1">
      <c r="A858" s="1150"/>
      <c r="B858" s="1150" t="s">
        <v>2239</v>
      </c>
      <c r="C858" s="1150" t="s">
        <v>2204</v>
      </c>
      <c r="D858" s="1151" t="s">
        <v>2238</v>
      </c>
      <c r="E858" s="1150" t="s">
        <v>1247</v>
      </c>
      <c r="F858" s="1150">
        <v>1</v>
      </c>
      <c r="G858" s="1150">
        <v>200000</v>
      </c>
      <c r="H858" s="207">
        <v>42720</v>
      </c>
      <c r="I858" s="536">
        <v>1.4823999999999999</v>
      </c>
      <c r="J858" s="536"/>
      <c r="K858" s="58"/>
      <c r="L858" s="59"/>
      <c r="M858" s="1153"/>
      <c r="N858" s="1153"/>
      <c r="O858" s="1363"/>
      <c r="P858" s="35"/>
      <c r="Q858" s="35"/>
    </row>
    <row r="859" spans="1:17" s="346" customFormat="1" ht="16.2" customHeight="1">
      <c r="A859" s="1150">
        <v>117</v>
      </c>
      <c r="B859" s="1150" t="s">
        <v>2200</v>
      </c>
      <c r="C859" s="1150" t="s">
        <v>2205</v>
      </c>
      <c r="D859" s="1151" t="s">
        <v>2209</v>
      </c>
      <c r="E859" s="1150" t="s">
        <v>1247</v>
      </c>
      <c r="F859" s="1150">
        <v>1</v>
      </c>
      <c r="G859" s="1150">
        <v>0</v>
      </c>
      <c r="H859" s="1152" t="s">
        <v>2617</v>
      </c>
      <c r="I859" s="1254">
        <v>0.9</v>
      </c>
      <c r="J859" s="536"/>
      <c r="K859" s="58"/>
      <c r="L859" s="59"/>
      <c r="M859" s="1153"/>
      <c r="N859" s="1153"/>
      <c r="O859" s="1363"/>
      <c r="P859" s="35"/>
      <c r="Q859" s="35"/>
    </row>
    <row r="860" spans="1:17" s="346" customFormat="1" ht="16.2" customHeight="1">
      <c r="A860" s="1150"/>
      <c r="B860" s="1150" t="s">
        <v>2200</v>
      </c>
      <c r="C860" s="1150" t="s">
        <v>2205</v>
      </c>
      <c r="D860" s="1151" t="s">
        <v>2209</v>
      </c>
      <c r="E860" s="1150" t="s">
        <v>1247</v>
      </c>
      <c r="F860" s="1150">
        <v>1</v>
      </c>
      <c r="G860" s="1150">
        <v>5000</v>
      </c>
      <c r="H860" s="1152"/>
      <c r="I860" s="1254">
        <v>0.9</v>
      </c>
      <c r="J860" s="536"/>
      <c r="K860" s="58"/>
      <c r="L860" s="59"/>
      <c r="M860" s="1153"/>
      <c r="N860" s="1153"/>
      <c r="O860" s="1363"/>
      <c r="P860" s="35"/>
      <c r="Q860" s="35"/>
    </row>
    <row r="861" spans="1:17" s="346" customFormat="1" ht="16.2" customHeight="1">
      <c r="A861" s="1150"/>
      <c r="B861" s="1150" t="s">
        <v>2200</v>
      </c>
      <c r="C861" s="1150" t="s">
        <v>2205</v>
      </c>
      <c r="D861" s="1151" t="s">
        <v>2209</v>
      </c>
      <c r="E861" s="1150" t="s">
        <v>1247</v>
      </c>
      <c r="F861" s="1150">
        <v>1</v>
      </c>
      <c r="G861" s="1150">
        <v>10000</v>
      </c>
      <c r="H861" s="1152"/>
      <c r="I861" s="1254">
        <v>0.9</v>
      </c>
      <c r="J861" s="536"/>
      <c r="K861" s="58"/>
      <c r="L861" s="59"/>
      <c r="M861" s="1153"/>
      <c r="N861" s="1153"/>
      <c r="O861" s="1363"/>
      <c r="P861" s="35"/>
      <c r="Q861" s="35"/>
    </row>
    <row r="862" spans="1:17" s="346" customFormat="1" ht="16.2" customHeight="1">
      <c r="A862" s="1150"/>
      <c r="B862" s="1150" t="s">
        <v>2200</v>
      </c>
      <c r="C862" s="1150" t="s">
        <v>2205</v>
      </c>
      <c r="D862" s="1151" t="s">
        <v>2209</v>
      </c>
      <c r="E862" s="1150" t="s">
        <v>1247</v>
      </c>
      <c r="F862" s="1150">
        <v>1</v>
      </c>
      <c r="G862" s="1150">
        <v>20000</v>
      </c>
      <c r="H862" s="1152"/>
      <c r="I862" s="1254">
        <v>0.9</v>
      </c>
      <c r="J862" s="536"/>
      <c r="K862" s="58"/>
      <c r="L862" s="59"/>
      <c r="M862" s="1153"/>
      <c r="N862" s="1153"/>
      <c r="O862" s="1363"/>
      <c r="P862" s="35"/>
      <c r="Q862" s="35"/>
    </row>
    <row r="863" spans="1:17" s="346" customFormat="1" ht="16.2" customHeight="1">
      <c r="A863" s="1150"/>
      <c r="B863" s="1150" t="s">
        <v>2200</v>
      </c>
      <c r="C863" s="1150" t="s">
        <v>2205</v>
      </c>
      <c r="D863" s="1151" t="s">
        <v>2209</v>
      </c>
      <c r="E863" s="1150" t="s">
        <v>1247</v>
      </c>
      <c r="F863" s="1150">
        <v>1</v>
      </c>
      <c r="G863" s="1150">
        <v>30000</v>
      </c>
      <c r="H863" s="1152"/>
      <c r="I863" s="1254">
        <v>0.9</v>
      </c>
      <c r="J863" s="536"/>
      <c r="K863" s="58"/>
      <c r="L863" s="59"/>
      <c r="M863" s="1153"/>
      <c r="N863" s="1153"/>
      <c r="O863" s="1363"/>
      <c r="P863" s="35"/>
      <c r="Q863" s="35"/>
    </row>
    <row r="864" spans="1:17" s="346" customFormat="1" ht="16.2" customHeight="1">
      <c r="A864" s="1150"/>
      <c r="B864" s="1150" t="s">
        <v>2200</v>
      </c>
      <c r="C864" s="1150" t="s">
        <v>2205</v>
      </c>
      <c r="D864" s="1151" t="s">
        <v>2209</v>
      </c>
      <c r="E864" s="1150" t="s">
        <v>1247</v>
      </c>
      <c r="F864" s="1150">
        <v>1</v>
      </c>
      <c r="G864" s="1150">
        <v>50000</v>
      </c>
      <c r="H864" s="1152"/>
      <c r="I864" s="1254">
        <v>0.9</v>
      </c>
      <c r="J864" s="536"/>
      <c r="K864" s="58"/>
      <c r="L864" s="59"/>
      <c r="M864" s="1153"/>
      <c r="N864" s="1153"/>
      <c r="O864" s="1363"/>
      <c r="P864" s="35"/>
      <c r="Q864" s="35"/>
    </row>
    <row r="865" spans="1:17" s="346" customFormat="1" ht="16.2" customHeight="1">
      <c r="A865" s="1150"/>
      <c r="B865" s="1150" t="s">
        <v>2200</v>
      </c>
      <c r="C865" s="1150" t="s">
        <v>2205</v>
      </c>
      <c r="D865" s="1151" t="s">
        <v>2209</v>
      </c>
      <c r="E865" s="1150" t="s">
        <v>1247</v>
      </c>
      <c r="F865" s="1150">
        <v>1</v>
      </c>
      <c r="G865" s="1150">
        <v>100000</v>
      </c>
      <c r="H865" s="1152"/>
      <c r="I865" s="536">
        <v>0.85</v>
      </c>
      <c r="J865" s="536"/>
      <c r="K865" s="58"/>
      <c r="L865" s="59"/>
      <c r="M865" s="1153"/>
      <c r="N865" s="1153"/>
      <c r="O865" s="1363"/>
      <c r="P865" s="35"/>
      <c r="Q865" s="35"/>
    </row>
    <row r="866" spans="1:17" s="346" customFormat="1" ht="16.2" customHeight="1">
      <c r="A866" s="1150"/>
      <c r="B866" s="1150" t="s">
        <v>2200</v>
      </c>
      <c r="C866" s="1150" t="s">
        <v>2205</v>
      </c>
      <c r="D866" s="1151" t="s">
        <v>2209</v>
      </c>
      <c r="E866" s="1150" t="s">
        <v>1247</v>
      </c>
      <c r="F866" s="1150">
        <v>1</v>
      </c>
      <c r="G866" s="1150">
        <v>200000</v>
      </c>
      <c r="H866" s="1152"/>
      <c r="I866" s="536">
        <v>0.82</v>
      </c>
      <c r="J866" s="536"/>
      <c r="K866" s="58"/>
      <c r="L866" s="59"/>
      <c r="M866" s="1153"/>
      <c r="N866" s="1153"/>
      <c r="O866" s="1363"/>
      <c r="P866" s="35"/>
      <c r="Q866" s="35"/>
    </row>
    <row r="867" spans="1:17" s="346" customFormat="1" ht="16.2" customHeight="1">
      <c r="A867" s="1150">
        <v>118</v>
      </c>
      <c r="B867" s="1150" t="s">
        <v>2201</v>
      </c>
      <c r="C867" s="1150" t="s">
        <v>2206</v>
      </c>
      <c r="D867" s="1151" t="s">
        <v>2210</v>
      </c>
      <c r="E867" s="1150" t="s">
        <v>1247</v>
      </c>
      <c r="F867" s="1150">
        <v>1</v>
      </c>
      <c r="G867" s="1150">
        <v>0</v>
      </c>
      <c r="H867" s="1152" t="s">
        <v>2619</v>
      </c>
      <c r="I867" s="536">
        <v>1.4</v>
      </c>
      <c r="J867" s="536"/>
      <c r="K867" s="58"/>
      <c r="L867" s="59"/>
      <c r="M867" s="1153"/>
      <c r="N867" s="1153"/>
      <c r="O867" s="1363"/>
      <c r="P867" s="35"/>
      <c r="Q867" s="35"/>
    </row>
    <row r="868" spans="1:17" s="346" customFormat="1" ht="16.2" customHeight="1">
      <c r="A868" s="1150"/>
      <c r="B868" s="1150" t="s">
        <v>2201</v>
      </c>
      <c r="C868" s="1150" t="s">
        <v>2206</v>
      </c>
      <c r="D868" s="1151" t="s">
        <v>2210</v>
      </c>
      <c r="E868" s="1150" t="s">
        <v>1247</v>
      </c>
      <c r="F868" s="1150">
        <v>1</v>
      </c>
      <c r="G868" s="1150">
        <v>5000</v>
      </c>
      <c r="H868" s="1152"/>
      <c r="I868" s="536">
        <v>1.4</v>
      </c>
      <c r="J868" s="536"/>
      <c r="K868" s="58"/>
      <c r="L868" s="59"/>
      <c r="M868" s="1153"/>
      <c r="N868" s="1153"/>
      <c r="O868" s="1363"/>
      <c r="P868" s="35"/>
      <c r="Q868" s="35"/>
    </row>
    <row r="869" spans="1:17" s="346" customFormat="1" ht="16.2" customHeight="1">
      <c r="A869" s="1150"/>
      <c r="B869" s="1150" t="s">
        <v>2201</v>
      </c>
      <c r="C869" s="1150" t="s">
        <v>2206</v>
      </c>
      <c r="D869" s="1151" t="s">
        <v>2210</v>
      </c>
      <c r="E869" s="1150" t="s">
        <v>1247</v>
      </c>
      <c r="F869" s="1150">
        <v>1</v>
      </c>
      <c r="G869" s="1150">
        <v>10000</v>
      </c>
      <c r="H869" s="1152"/>
      <c r="I869" s="536">
        <v>1.1000000000000001</v>
      </c>
      <c r="J869" s="536"/>
      <c r="K869" s="58"/>
      <c r="L869" s="59"/>
      <c r="M869" s="1153"/>
      <c r="N869" s="1153"/>
      <c r="O869" s="1363"/>
      <c r="P869" s="35"/>
      <c r="Q869" s="35"/>
    </row>
    <row r="870" spans="1:17" s="346" customFormat="1" ht="16.2" customHeight="1">
      <c r="A870" s="1150"/>
      <c r="B870" s="1150" t="s">
        <v>2201</v>
      </c>
      <c r="C870" s="1150" t="s">
        <v>2206</v>
      </c>
      <c r="D870" s="1151" t="s">
        <v>2210</v>
      </c>
      <c r="E870" s="1150" t="s">
        <v>1247</v>
      </c>
      <c r="F870" s="1150">
        <v>1</v>
      </c>
      <c r="G870" s="1150">
        <v>20000</v>
      </c>
      <c r="H870" s="1152"/>
      <c r="I870" s="536">
        <v>1.1000000000000001</v>
      </c>
      <c r="J870" s="536"/>
      <c r="K870" s="58"/>
      <c r="L870" s="59"/>
      <c r="M870" s="1153"/>
      <c r="N870" s="1153"/>
      <c r="O870" s="1363"/>
      <c r="P870" s="35"/>
      <c r="Q870" s="35"/>
    </row>
    <row r="871" spans="1:17" s="346" customFormat="1" ht="16.2" customHeight="1">
      <c r="A871" s="1150"/>
      <c r="B871" s="1150" t="s">
        <v>2201</v>
      </c>
      <c r="C871" s="1150" t="s">
        <v>2206</v>
      </c>
      <c r="D871" s="1151" t="s">
        <v>2210</v>
      </c>
      <c r="E871" s="1150" t="s">
        <v>1247</v>
      </c>
      <c r="F871" s="1150">
        <v>1</v>
      </c>
      <c r="G871" s="1150">
        <v>30000</v>
      </c>
      <c r="H871" s="1152"/>
      <c r="I871" s="536">
        <v>0.95</v>
      </c>
      <c r="J871" s="536"/>
      <c r="K871" s="58"/>
      <c r="L871" s="59"/>
      <c r="M871" s="1153"/>
      <c r="N871" s="1153"/>
      <c r="O871" s="1363"/>
      <c r="P871" s="35"/>
      <c r="Q871" s="35"/>
    </row>
    <row r="872" spans="1:17" s="346" customFormat="1" ht="16.2" customHeight="1">
      <c r="A872" s="1150"/>
      <c r="B872" s="1150" t="s">
        <v>2201</v>
      </c>
      <c r="C872" s="1150" t="s">
        <v>2206</v>
      </c>
      <c r="D872" s="1151" t="s">
        <v>2210</v>
      </c>
      <c r="E872" s="1150" t="s">
        <v>1247</v>
      </c>
      <c r="F872" s="1150">
        <v>1</v>
      </c>
      <c r="G872" s="1150">
        <v>50000</v>
      </c>
      <c r="H872" s="1152"/>
      <c r="I872" s="536">
        <v>0.9</v>
      </c>
      <c r="J872" s="536"/>
      <c r="K872" s="58"/>
      <c r="L872" s="59"/>
      <c r="M872" s="1153"/>
      <c r="N872" s="1153"/>
      <c r="O872" s="1363"/>
      <c r="P872" s="35"/>
      <c r="Q872" s="35"/>
    </row>
    <row r="873" spans="1:17" s="346" customFormat="1" ht="16.2" customHeight="1">
      <c r="A873" s="1150"/>
      <c r="B873" s="1150" t="s">
        <v>2201</v>
      </c>
      <c r="C873" s="1150" t="s">
        <v>2206</v>
      </c>
      <c r="D873" s="1151" t="s">
        <v>2210</v>
      </c>
      <c r="E873" s="1150" t="s">
        <v>1247</v>
      </c>
      <c r="F873" s="1150">
        <v>1</v>
      </c>
      <c r="G873" s="1150">
        <v>100000</v>
      </c>
      <c r="H873" s="1152"/>
      <c r="I873" s="536">
        <v>0.85</v>
      </c>
      <c r="J873" s="536"/>
      <c r="K873" s="58"/>
      <c r="L873" s="59"/>
      <c r="M873" s="1153"/>
      <c r="N873" s="1153"/>
      <c r="O873" s="1363"/>
      <c r="P873" s="35"/>
      <c r="Q873" s="35"/>
    </row>
    <row r="874" spans="1:17" s="346" customFormat="1" ht="16.2" customHeight="1">
      <c r="A874" s="1154"/>
      <c r="B874" s="1154" t="s">
        <v>2201</v>
      </c>
      <c r="C874" s="1154" t="s">
        <v>2206</v>
      </c>
      <c r="D874" s="1155" t="s">
        <v>2210</v>
      </c>
      <c r="E874" s="1154" t="s">
        <v>1247</v>
      </c>
      <c r="F874" s="1154">
        <v>1</v>
      </c>
      <c r="G874" s="1154">
        <v>200000</v>
      </c>
      <c r="H874" s="1156"/>
      <c r="I874" s="536">
        <v>0.82</v>
      </c>
      <c r="J874" s="536"/>
      <c r="K874" s="58"/>
      <c r="L874" s="59"/>
      <c r="M874" s="1157"/>
      <c r="N874" s="1157"/>
      <c r="O874" s="1363"/>
      <c r="P874" s="35"/>
      <c r="Q874" s="35"/>
    </row>
    <row r="875" spans="1:17" s="1220" customFormat="1" ht="15.6">
      <c r="A875" s="1146">
        <v>119</v>
      </c>
      <c r="B875" s="910" t="s">
        <v>2212</v>
      </c>
      <c r="C875" s="1147" t="s">
        <v>2213</v>
      </c>
      <c r="D875" s="1147" t="s">
        <v>2211</v>
      </c>
      <c r="E875" s="454" t="s">
        <v>1247</v>
      </c>
      <c r="F875" s="1148">
        <v>1</v>
      </c>
      <c r="G875" s="910">
        <v>0</v>
      </c>
      <c r="H875" s="207">
        <v>42720</v>
      </c>
      <c r="I875" s="912">
        <v>1.2317</v>
      </c>
      <c r="J875" s="912"/>
      <c r="K875" s="58"/>
      <c r="L875" s="59"/>
      <c r="M875" s="915"/>
      <c r="N875" s="1153"/>
      <c r="O875" s="1363"/>
      <c r="P875" s="35"/>
      <c r="Q875" s="35"/>
    </row>
    <row r="876" spans="1:17" s="1220" customFormat="1" ht="15.6">
      <c r="A876" s="1146"/>
      <c r="B876" s="910" t="s">
        <v>2212</v>
      </c>
      <c r="C876" s="1147" t="s">
        <v>2213</v>
      </c>
      <c r="D876" s="1147" t="s">
        <v>2211</v>
      </c>
      <c r="E876" s="454" t="s">
        <v>1247</v>
      </c>
      <c r="F876" s="1148">
        <v>1</v>
      </c>
      <c r="G876" s="910">
        <v>10000</v>
      </c>
      <c r="H876" s="207">
        <v>42720</v>
      </c>
      <c r="I876" s="912">
        <v>1.2317</v>
      </c>
      <c r="J876" s="912"/>
      <c r="K876" s="58"/>
      <c r="L876" s="59"/>
      <c r="M876" s="915"/>
      <c r="N876" s="1157"/>
      <c r="O876" s="1363"/>
      <c r="P876" s="35"/>
      <c r="Q876" s="35"/>
    </row>
    <row r="877" spans="1:17" s="1220" customFormat="1" ht="15.6">
      <c r="A877" s="1146">
        <v>120</v>
      </c>
      <c r="B877" s="910" t="s">
        <v>2401</v>
      </c>
      <c r="C877" s="1147" t="s">
        <v>2402</v>
      </c>
      <c r="D877" s="1147" t="s">
        <v>2383</v>
      </c>
      <c r="E877" s="454" t="s">
        <v>1247</v>
      </c>
      <c r="F877" s="1148">
        <v>1</v>
      </c>
      <c r="G877" s="910">
        <v>0</v>
      </c>
      <c r="H877" s="207">
        <v>42720</v>
      </c>
      <c r="I877" s="912">
        <v>1.2317</v>
      </c>
      <c r="J877" s="912"/>
      <c r="K877" s="58"/>
      <c r="L877" s="59"/>
      <c r="M877" s="915"/>
      <c r="N877" s="1153"/>
      <c r="O877" s="1363"/>
      <c r="P877" s="35"/>
      <c r="Q877" s="35"/>
    </row>
    <row r="878" spans="1:17" s="1220" customFormat="1" ht="15.6">
      <c r="A878" s="1146"/>
      <c r="B878" s="910" t="s">
        <v>2401</v>
      </c>
      <c r="C878" s="1147" t="s">
        <v>2402</v>
      </c>
      <c r="D878" s="1147" t="s">
        <v>2383</v>
      </c>
      <c r="E878" s="454" t="s">
        <v>1247</v>
      </c>
      <c r="F878" s="1148">
        <v>1</v>
      </c>
      <c r="G878" s="910">
        <v>10000</v>
      </c>
      <c r="H878" s="207">
        <v>42720</v>
      </c>
      <c r="I878" s="912">
        <v>1.2317</v>
      </c>
      <c r="J878" s="912"/>
      <c r="K878" s="58"/>
      <c r="L878" s="59"/>
      <c r="M878" s="915"/>
      <c r="N878" s="1157"/>
      <c r="O878" s="1363"/>
      <c r="P878" s="35"/>
      <c r="Q878" s="35"/>
    </row>
    <row r="879" spans="1:17" s="1220" customFormat="1" ht="15.6">
      <c r="A879" s="1146">
        <v>121</v>
      </c>
      <c r="B879" s="910" t="s">
        <v>2403</v>
      </c>
      <c r="C879" s="1147" t="s">
        <v>2404</v>
      </c>
      <c r="D879" s="1147" t="s">
        <v>2386</v>
      </c>
      <c r="E879" s="454" t="s">
        <v>1247</v>
      </c>
      <c r="F879" s="1148">
        <v>1</v>
      </c>
      <c r="G879" s="910">
        <v>0</v>
      </c>
      <c r="H879" s="207">
        <v>42380</v>
      </c>
      <c r="I879" s="912">
        <v>1.81</v>
      </c>
      <c r="J879" s="912"/>
      <c r="K879" s="58"/>
      <c r="L879" s="59"/>
      <c r="M879" s="915"/>
      <c r="N879" s="1153"/>
      <c r="O879" s="1363"/>
      <c r="P879" s="35"/>
      <c r="Q879" s="35"/>
    </row>
    <row r="880" spans="1:17" s="1220" customFormat="1" ht="15.6">
      <c r="A880" s="1146"/>
      <c r="B880" s="910" t="s">
        <v>2403</v>
      </c>
      <c r="C880" s="1147" t="s">
        <v>2404</v>
      </c>
      <c r="D880" s="1147" t="s">
        <v>2386</v>
      </c>
      <c r="E880" s="454" t="s">
        <v>1247</v>
      </c>
      <c r="F880" s="1148">
        <v>1</v>
      </c>
      <c r="G880" s="910">
        <v>5000</v>
      </c>
      <c r="H880" s="912"/>
      <c r="I880" s="912">
        <v>1.81</v>
      </c>
      <c r="J880" s="912"/>
      <c r="K880" s="58"/>
      <c r="L880" s="59"/>
      <c r="M880" s="915"/>
      <c r="N880" s="1157"/>
      <c r="O880" s="1363"/>
      <c r="P880" s="35"/>
      <c r="Q880" s="35"/>
    </row>
    <row r="881" spans="1:17" s="1220" customFormat="1" ht="15.6">
      <c r="A881" s="1146"/>
      <c r="B881" s="910" t="s">
        <v>2403</v>
      </c>
      <c r="C881" s="1147" t="s">
        <v>2404</v>
      </c>
      <c r="D881" s="1147" t="s">
        <v>2386</v>
      </c>
      <c r="E881" s="454" t="s">
        <v>1247</v>
      </c>
      <c r="F881" s="1148">
        <v>1</v>
      </c>
      <c r="G881" s="910">
        <v>10000</v>
      </c>
      <c r="H881" s="912"/>
      <c r="I881" s="912">
        <v>1.46</v>
      </c>
      <c r="J881" s="912"/>
      <c r="K881" s="58"/>
      <c r="L881" s="59"/>
      <c r="M881" s="915"/>
      <c r="N881" s="1153"/>
      <c r="O881" s="1363"/>
      <c r="P881" s="35"/>
      <c r="Q881" s="35"/>
    </row>
    <row r="882" spans="1:17" s="1220" customFormat="1" ht="15.6">
      <c r="A882" s="1146"/>
      <c r="B882" s="910" t="s">
        <v>2403</v>
      </c>
      <c r="C882" s="1147" t="s">
        <v>2404</v>
      </c>
      <c r="D882" s="1147" t="s">
        <v>2386</v>
      </c>
      <c r="E882" s="454" t="s">
        <v>1247</v>
      </c>
      <c r="F882" s="1148">
        <v>1</v>
      </c>
      <c r="G882" s="910">
        <v>20000</v>
      </c>
      <c r="H882" s="912"/>
      <c r="I882" s="912">
        <v>1.46</v>
      </c>
      <c r="J882" s="912"/>
      <c r="K882" s="58"/>
      <c r="L882" s="59"/>
      <c r="M882" s="915"/>
      <c r="N882" s="1157"/>
      <c r="O882" s="1363"/>
      <c r="P882" s="35"/>
      <c r="Q882" s="35"/>
    </row>
    <row r="883" spans="1:17" s="1220" customFormat="1" ht="15.6">
      <c r="A883" s="1146"/>
      <c r="B883" s="910" t="s">
        <v>2403</v>
      </c>
      <c r="C883" s="1147" t="s">
        <v>2404</v>
      </c>
      <c r="D883" s="1147" t="s">
        <v>2386</v>
      </c>
      <c r="E883" s="454" t="s">
        <v>1247</v>
      </c>
      <c r="F883" s="1148">
        <v>1</v>
      </c>
      <c r="G883" s="910">
        <v>30000</v>
      </c>
      <c r="H883" s="912"/>
      <c r="I883" s="912">
        <v>1.36</v>
      </c>
      <c r="J883" s="912"/>
      <c r="K883" s="58"/>
      <c r="L883" s="59"/>
      <c r="M883" s="915"/>
      <c r="N883" s="1153"/>
      <c r="O883" s="1363"/>
      <c r="P883" s="35"/>
      <c r="Q883" s="35"/>
    </row>
    <row r="884" spans="1:17" s="1220" customFormat="1" ht="15.6">
      <c r="A884" s="1146"/>
      <c r="B884" s="910" t="s">
        <v>2403</v>
      </c>
      <c r="C884" s="1147" t="s">
        <v>2404</v>
      </c>
      <c r="D884" s="1147" t="s">
        <v>2386</v>
      </c>
      <c r="E884" s="454" t="s">
        <v>1247</v>
      </c>
      <c r="F884" s="1148">
        <v>1</v>
      </c>
      <c r="G884" s="910">
        <v>50000</v>
      </c>
      <c r="H884" s="912"/>
      <c r="I884" s="912">
        <v>1.28</v>
      </c>
      <c r="J884" s="912"/>
      <c r="K884" s="58"/>
      <c r="L884" s="59"/>
      <c r="M884" s="915"/>
      <c r="N884" s="1157"/>
      <c r="O884" s="1363"/>
      <c r="P884" s="35"/>
      <c r="Q884" s="35"/>
    </row>
    <row r="885" spans="1:17" s="1220" customFormat="1" ht="15.6">
      <c r="A885" s="1146"/>
      <c r="B885" s="910" t="s">
        <v>2403</v>
      </c>
      <c r="C885" s="1147" t="s">
        <v>2404</v>
      </c>
      <c r="D885" s="1147" t="s">
        <v>2386</v>
      </c>
      <c r="E885" s="454" t="s">
        <v>1247</v>
      </c>
      <c r="F885" s="1148">
        <v>1</v>
      </c>
      <c r="G885" s="910">
        <v>100000</v>
      </c>
      <c r="H885" s="912"/>
      <c r="I885" s="912">
        <v>1.2</v>
      </c>
      <c r="J885" s="912"/>
      <c r="K885" s="58"/>
      <c r="L885" s="59"/>
      <c r="M885" s="915"/>
      <c r="N885" s="1153"/>
      <c r="O885" s="1363"/>
      <c r="P885" s="35"/>
      <c r="Q885" s="35"/>
    </row>
    <row r="886" spans="1:17" s="1220" customFormat="1" ht="15.6">
      <c r="A886" s="1146"/>
      <c r="B886" s="910" t="s">
        <v>2403</v>
      </c>
      <c r="C886" s="1147" t="s">
        <v>2404</v>
      </c>
      <c r="D886" s="1147" t="s">
        <v>2386</v>
      </c>
      <c r="E886" s="454" t="s">
        <v>1247</v>
      </c>
      <c r="F886" s="1148">
        <v>1</v>
      </c>
      <c r="G886" s="910">
        <v>200000</v>
      </c>
      <c r="H886" s="912"/>
      <c r="I886" s="912">
        <v>1.18</v>
      </c>
      <c r="J886" s="912"/>
      <c r="K886" s="58"/>
      <c r="L886" s="59"/>
      <c r="M886" s="915"/>
      <c r="N886" s="1157"/>
      <c r="O886" s="1363"/>
      <c r="P886" s="35"/>
      <c r="Q886" s="35"/>
    </row>
    <row r="887" spans="1:17" s="1220" customFormat="1" ht="15.6">
      <c r="A887" s="1146">
        <v>122</v>
      </c>
      <c r="B887" s="910" t="s">
        <v>2405</v>
      </c>
      <c r="C887" s="1147" t="s">
        <v>2406</v>
      </c>
      <c r="D887" s="1147" t="s">
        <v>2389</v>
      </c>
      <c r="E887" s="454" t="s">
        <v>1247</v>
      </c>
      <c r="F887" s="1148">
        <v>1</v>
      </c>
      <c r="G887" s="910">
        <v>0</v>
      </c>
      <c r="H887" s="912" t="s">
        <v>2620</v>
      </c>
      <c r="I887" s="912">
        <v>0.83</v>
      </c>
      <c r="J887" s="912"/>
      <c r="K887" s="58"/>
      <c r="L887" s="59"/>
      <c r="M887" s="915"/>
      <c r="N887" s="1153"/>
      <c r="O887" s="1363"/>
      <c r="P887" s="35"/>
      <c r="Q887" s="35"/>
    </row>
    <row r="888" spans="1:17" s="1220" customFormat="1" ht="15.6">
      <c r="A888" s="1146">
        <v>123</v>
      </c>
      <c r="B888" s="910" t="s">
        <v>2407</v>
      </c>
      <c r="C888" s="1147" t="s">
        <v>2408</v>
      </c>
      <c r="D888" s="1147" t="s">
        <v>2394</v>
      </c>
      <c r="E888" s="454" t="s">
        <v>1247</v>
      </c>
      <c r="F888" s="1148">
        <v>1</v>
      </c>
      <c r="G888" s="910">
        <v>0</v>
      </c>
      <c r="H888" s="207">
        <v>42720</v>
      </c>
      <c r="I888" s="912">
        <v>1.4823999999999999</v>
      </c>
      <c r="J888" s="912"/>
      <c r="K888" s="58"/>
      <c r="L888" s="59"/>
      <c r="M888" s="915"/>
      <c r="N888" s="1157"/>
      <c r="O888" s="1363"/>
      <c r="P888" s="35"/>
      <c r="Q888" s="35"/>
    </row>
    <row r="889" spans="1:17" s="1220" customFormat="1" ht="15.6">
      <c r="A889" s="1146"/>
      <c r="B889" s="910" t="s">
        <v>2407</v>
      </c>
      <c r="C889" s="1147" t="s">
        <v>2408</v>
      </c>
      <c r="D889" s="1147" t="s">
        <v>2394</v>
      </c>
      <c r="E889" s="454" t="s">
        <v>1247</v>
      </c>
      <c r="F889" s="1148">
        <v>1</v>
      </c>
      <c r="G889" s="910">
        <v>200000</v>
      </c>
      <c r="H889" s="207">
        <v>42720</v>
      </c>
      <c r="I889" s="912">
        <v>1.4823999999999999</v>
      </c>
      <c r="J889" s="912"/>
      <c r="K889" s="58"/>
      <c r="L889" s="59"/>
      <c r="M889" s="915"/>
      <c r="N889" s="1153"/>
      <c r="O889" s="1363"/>
      <c r="P889" s="35"/>
      <c r="Q889" s="35"/>
    </row>
    <row r="890" spans="1:17" s="1220" customFormat="1" ht="15.6">
      <c r="A890" s="1146">
        <v>124</v>
      </c>
      <c r="B890" s="910" t="s">
        <v>2409</v>
      </c>
      <c r="C890" s="1147" t="s">
        <v>2410</v>
      </c>
      <c r="D890" s="1147" t="s">
        <v>2397</v>
      </c>
      <c r="E890" s="454" t="s">
        <v>1247</v>
      </c>
      <c r="F890" s="1148">
        <v>1</v>
      </c>
      <c r="G890" s="910">
        <v>0</v>
      </c>
      <c r="H890" s="207">
        <v>42720</v>
      </c>
      <c r="I890" s="912">
        <v>1.2317</v>
      </c>
      <c r="J890" s="912"/>
      <c r="K890" s="58"/>
      <c r="L890" s="59"/>
      <c r="M890" s="915"/>
      <c r="N890" s="1157"/>
      <c r="O890" s="1363"/>
      <c r="P890" s="35"/>
      <c r="Q890" s="35"/>
    </row>
    <row r="891" spans="1:17" s="1220" customFormat="1" ht="15.6">
      <c r="A891" s="1146"/>
      <c r="B891" s="910" t="s">
        <v>2409</v>
      </c>
      <c r="C891" s="1147" t="s">
        <v>2410</v>
      </c>
      <c r="D891" s="1147" t="s">
        <v>2397</v>
      </c>
      <c r="E891" s="454" t="s">
        <v>1247</v>
      </c>
      <c r="F891" s="1148">
        <v>1</v>
      </c>
      <c r="G891" s="910">
        <v>10000</v>
      </c>
      <c r="H891" s="207">
        <v>42720</v>
      </c>
      <c r="I891" s="912">
        <v>1.2317</v>
      </c>
      <c r="J891" s="912"/>
      <c r="K891" s="58"/>
      <c r="L891" s="59"/>
      <c r="M891" s="915"/>
      <c r="N891" s="1153"/>
      <c r="O891" s="1363"/>
      <c r="P891" s="35"/>
      <c r="Q891" s="35"/>
    </row>
    <row r="892" spans="1:17" s="1220" customFormat="1" ht="15.6">
      <c r="A892" s="1146">
        <v>125</v>
      </c>
      <c r="B892" s="910" t="s">
        <v>349</v>
      </c>
      <c r="C892" s="1147" t="s">
        <v>350</v>
      </c>
      <c r="D892" s="1147" t="s">
        <v>2486</v>
      </c>
      <c r="E892" s="454" t="s">
        <v>1247</v>
      </c>
      <c r="F892" s="1148">
        <v>1</v>
      </c>
      <c r="G892" s="910">
        <v>0</v>
      </c>
      <c r="H892" s="207">
        <v>41718</v>
      </c>
      <c r="I892" s="912">
        <v>0.83</v>
      </c>
      <c r="J892" s="912"/>
      <c r="K892" s="58"/>
      <c r="L892" s="59"/>
      <c r="M892" s="915"/>
      <c r="N892" s="1157"/>
      <c r="O892" s="1363"/>
      <c r="P892" s="35"/>
      <c r="Q892" s="35"/>
    </row>
    <row r="893" spans="1:17" s="1220" customFormat="1" ht="15.6">
      <c r="A893" s="1146">
        <v>126</v>
      </c>
      <c r="B893" s="910" t="s">
        <v>2513</v>
      </c>
      <c r="C893" s="1147" t="s">
        <v>2514</v>
      </c>
      <c r="D893" s="1147" t="s">
        <v>2398</v>
      </c>
      <c r="E893" s="454" t="s">
        <v>1247</v>
      </c>
      <c r="F893" s="1148">
        <v>1</v>
      </c>
      <c r="G893" s="910">
        <v>0</v>
      </c>
      <c r="H893" s="207">
        <v>42720</v>
      </c>
      <c r="I893" s="1255">
        <v>1.5042</v>
      </c>
      <c r="J893" s="912"/>
      <c r="K893" s="58"/>
      <c r="L893" s="59"/>
      <c r="M893" s="915"/>
      <c r="N893" s="1153"/>
      <c r="O893" s="1363"/>
      <c r="P893" s="35"/>
      <c r="Q893" s="35"/>
    </row>
    <row r="894" spans="1:17" s="1220" customFormat="1" ht="15.6">
      <c r="A894" s="1146"/>
      <c r="B894" s="910" t="s">
        <v>2513</v>
      </c>
      <c r="C894" s="1147" t="s">
        <v>2514</v>
      </c>
      <c r="D894" s="1147" t="s">
        <v>2398</v>
      </c>
      <c r="E894" s="454" t="s">
        <v>1247</v>
      </c>
      <c r="F894" s="1148">
        <v>1</v>
      </c>
      <c r="G894" s="910">
        <v>5000</v>
      </c>
      <c r="H894" s="912"/>
      <c r="I894" s="1255">
        <v>1.38</v>
      </c>
      <c r="J894" s="912"/>
      <c r="K894" s="58"/>
      <c r="L894" s="59"/>
      <c r="M894" s="915"/>
      <c r="N894" s="1157"/>
      <c r="O894" s="1363"/>
      <c r="P894" s="35"/>
      <c r="Q894" s="35"/>
    </row>
    <row r="895" spans="1:17" s="1220" customFormat="1" ht="15.6">
      <c r="A895" s="1146"/>
      <c r="B895" s="910" t="s">
        <v>2513</v>
      </c>
      <c r="C895" s="1147" t="s">
        <v>2514</v>
      </c>
      <c r="D895" s="1147" t="s">
        <v>2398</v>
      </c>
      <c r="E895" s="454" t="s">
        <v>1247</v>
      </c>
      <c r="F895" s="1148">
        <v>1</v>
      </c>
      <c r="G895" s="910">
        <v>10000</v>
      </c>
      <c r="H895" s="912"/>
      <c r="I895" s="1255">
        <v>1.38</v>
      </c>
      <c r="J895" s="912"/>
      <c r="K895" s="58"/>
      <c r="L895" s="59"/>
      <c r="M895" s="915"/>
      <c r="N895" s="1153"/>
      <c r="O895" s="1363"/>
      <c r="P895" s="35"/>
      <c r="Q895" s="35"/>
    </row>
    <row r="896" spans="1:17" s="1220" customFormat="1" ht="15.6">
      <c r="A896" s="1146"/>
      <c r="B896" s="910" t="s">
        <v>2513</v>
      </c>
      <c r="C896" s="1147" t="s">
        <v>2514</v>
      </c>
      <c r="D896" s="1147" t="s">
        <v>2398</v>
      </c>
      <c r="E896" s="454" t="s">
        <v>1247</v>
      </c>
      <c r="F896" s="1148">
        <v>1</v>
      </c>
      <c r="G896" s="910">
        <v>20000</v>
      </c>
      <c r="H896" s="912"/>
      <c r="I896" s="1255">
        <v>1.38</v>
      </c>
      <c r="J896" s="912"/>
      <c r="K896" s="58"/>
      <c r="L896" s="59"/>
      <c r="M896" s="915"/>
      <c r="N896" s="1157"/>
      <c r="O896" s="1363"/>
      <c r="P896" s="35"/>
      <c r="Q896" s="35"/>
    </row>
    <row r="897" spans="1:17" s="1220" customFormat="1" ht="15.6">
      <c r="A897" s="1146"/>
      <c r="B897" s="910" t="s">
        <v>2513</v>
      </c>
      <c r="C897" s="1147" t="s">
        <v>2514</v>
      </c>
      <c r="D897" s="1147" t="s">
        <v>2398</v>
      </c>
      <c r="E897" s="454" t="s">
        <v>1247</v>
      </c>
      <c r="F897" s="1148">
        <v>1</v>
      </c>
      <c r="G897" s="910">
        <v>30000</v>
      </c>
      <c r="H897" s="912"/>
      <c r="I897" s="1255">
        <v>1.38</v>
      </c>
      <c r="J897" s="912"/>
      <c r="K897" s="58"/>
      <c r="L897" s="59"/>
      <c r="M897" s="915"/>
      <c r="N897" s="1153"/>
      <c r="O897" s="1363"/>
      <c r="P897" s="35"/>
      <c r="Q897" s="35"/>
    </row>
    <row r="898" spans="1:17" s="1220" customFormat="1" ht="15.6">
      <c r="A898" s="1146"/>
      <c r="B898" s="910" t="s">
        <v>2513</v>
      </c>
      <c r="C898" s="1147" t="s">
        <v>2514</v>
      </c>
      <c r="D898" s="1147" t="s">
        <v>2398</v>
      </c>
      <c r="E898" s="454" t="s">
        <v>1247</v>
      </c>
      <c r="F898" s="1148">
        <v>1</v>
      </c>
      <c r="G898" s="910">
        <v>50000</v>
      </c>
      <c r="H898" s="912"/>
      <c r="I898" s="1255">
        <v>1.38</v>
      </c>
      <c r="J898" s="912"/>
      <c r="K898" s="58"/>
      <c r="L898" s="59"/>
      <c r="M898" s="915"/>
      <c r="N898" s="1157"/>
      <c r="O898" s="1363"/>
      <c r="P898" s="35"/>
      <c r="Q898" s="35"/>
    </row>
    <row r="899" spans="1:17" s="1220" customFormat="1" ht="15.6">
      <c r="A899" s="1146"/>
      <c r="B899" s="910" t="s">
        <v>2513</v>
      </c>
      <c r="C899" s="1147" t="s">
        <v>2514</v>
      </c>
      <c r="D899" s="1147" t="s">
        <v>2398</v>
      </c>
      <c r="E899" s="454" t="s">
        <v>1247</v>
      </c>
      <c r="F899" s="1148">
        <v>1</v>
      </c>
      <c r="G899" s="910">
        <v>100000</v>
      </c>
      <c r="H899" s="207">
        <v>42720</v>
      </c>
      <c r="I899" s="1255">
        <v>1.5042</v>
      </c>
      <c r="J899" s="912"/>
      <c r="K899" s="58"/>
      <c r="L899" s="59"/>
      <c r="M899" s="915"/>
      <c r="N899" s="1153"/>
      <c r="O899" s="1363"/>
      <c r="P899" s="35"/>
      <c r="Q899" s="35"/>
    </row>
    <row r="900" spans="1:17" s="1220" customFormat="1" ht="15.6">
      <c r="A900" s="1146"/>
      <c r="B900" s="910" t="s">
        <v>2513</v>
      </c>
      <c r="C900" s="1147" t="s">
        <v>2514</v>
      </c>
      <c r="D900" s="1147" t="s">
        <v>2398</v>
      </c>
      <c r="E900" s="454" t="s">
        <v>1247</v>
      </c>
      <c r="F900" s="1148">
        <v>1</v>
      </c>
      <c r="G900" s="910">
        <v>200000</v>
      </c>
      <c r="H900" s="207">
        <v>42720</v>
      </c>
      <c r="I900" s="1255">
        <v>1.4823999999999999</v>
      </c>
      <c r="J900" s="912"/>
      <c r="K900" s="58"/>
      <c r="L900" s="59"/>
      <c r="M900" s="915"/>
      <c r="N900" s="1157"/>
      <c r="O900" s="1363"/>
      <c r="P900" s="35"/>
      <c r="Q900" s="35"/>
    </row>
    <row r="901" spans="1:17" s="1040" customFormat="1" ht="15.6">
      <c r="A901" s="1034">
        <v>127</v>
      </c>
      <c r="B901" s="1035" t="s">
        <v>2519</v>
      </c>
      <c r="C901" s="1036" t="s">
        <v>2520</v>
      </c>
      <c r="D901" s="1036" t="s">
        <v>2485</v>
      </c>
      <c r="E901" s="1038" t="s">
        <v>1247</v>
      </c>
      <c r="F901" s="1037">
        <v>1</v>
      </c>
      <c r="G901" s="1035">
        <v>0</v>
      </c>
      <c r="H901" s="1031" t="s">
        <v>2621</v>
      </c>
      <c r="I901" s="1031">
        <v>0.9</v>
      </c>
      <c r="J901" s="1031"/>
      <c r="K901" s="58"/>
      <c r="L901" s="59"/>
      <c r="M901" s="1039"/>
      <c r="N901" s="1222"/>
      <c r="O901" s="1363"/>
      <c r="P901" s="1221"/>
      <c r="Q901" s="1221"/>
    </row>
    <row r="902" spans="1:17" s="1040" customFormat="1" ht="15.6">
      <c r="A902" s="1034"/>
      <c r="B902" s="1035" t="s">
        <v>2519</v>
      </c>
      <c r="C902" s="1036" t="s">
        <v>2520</v>
      </c>
      <c r="D902" s="1036" t="s">
        <v>2485</v>
      </c>
      <c r="E902" s="1038" t="s">
        <v>1247</v>
      </c>
      <c r="F902" s="1037">
        <v>1</v>
      </c>
      <c r="G902" s="1035">
        <v>50000</v>
      </c>
      <c r="H902" s="1031"/>
      <c r="I902" s="1031">
        <v>0.9</v>
      </c>
      <c r="J902" s="1031"/>
      <c r="K902" s="58"/>
      <c r="L902" s="59"/>
      <c r="M902" s="1039"/>
      <c r="N902" s="1222"/>
      <c r="O902" s="1363"/>
      <c r="P902" s="1221"/>
      <c r="Q902" s="1221"/>
    </row>
    <row r="903" spans="1:17" s="1040" customFormat="1" ht="15.6">
      <c r="A903" s="1034"/>
      <c r="B903" s="1035" t="s">
        <v>2519</v>
      </c>
      <c r="C903" s="1036" t="s">
        <v>2520</v>
      </c>
      <c r="D903" s="1036" t="s">
        <v>2485</v>
      </c>
      <c r="E903" s="1038" t="s">
        <v>1247</v>
      </c>
      <c r="F903" s="1037">
        <v>1</v>
      </c>
      <c r="G903" s="1035">
        <v>100000</v>
      </c>
      <c r="H903" s="1031"/>
      <c r="I903" s="1031">
        <v>0.85</v>
      </c>
      <c r="J903" s="1031"/>
      <c r="K903" s="58"/>
      <c r="L903" s="59"/>
      <c r="M903" s="1039"/>
      <c r="N903" s="1222"/>
      <c r="O903" s="1363"/>
      <c r="P903" s="1221"/>
      <c r="Q903" s="1221"/>
    </row>
    <row r="904" spans="1:17" s="1040" customFormat="1" ht="15.6">
      <c r="A904" s="1034"/>
      <c r="B904" s="1035" t="s">
        <v>2519</v>
      </c>
      <c r="C904" s="1036" t="s">
        <v>2520</v>
      </c>
      <c r="D904" s="1036" t="s">
        <v>2485</v>
      </c>
      <c r="E904" s="1038" t="s">
        <v>1247</v>
      </c>
      <c r="F904" s="1037">
        <v>1</v>
      </c>
      <c r="G904" s="1035">
        <v>200000</v>
      </c>
      <c r="H904" s="1031"/>
      <c r="I904" s="1031">
        <v>0.82</v>
      </c>
      <c r="J904" s="1031"/>
      <c r="K904" s="58"/>
      <c r="L904" s="59"/>
      <c r="M904" s="1039"/>
      <c r="N904" s="1222"/>
      <c r="O904" s="1363"/>
      <c r="P904" s="1221"/>
      <c r="Q904" s="1221"/>
    </row>
    <row r="905" spans="1:17" s="1040" customFormat="1" ht="15.6">
      <c r="A905" s="1034">
        <v>128</v>
      </c>
      <c r="B905" s="1035" t="s">
        <v>2521</v>
      </c>
      <c r="C905" s="1036" t="s">
        <v>2522</v>
      </c>
      <c r="D905" s="1036" t="s">
        <v>2515</v>
      </c>
      <c r="E905" s="1038" t="s">
        <v>1247</v>
      </c>
      <c r="F905" s="1037">
        <v>1</v>
      </c>
      <c r="G905" s="1035">
        <v>0</v>
      </c>
      <c r="H905" s="207">
        <v>42720</v>
      </c>
      <c r="I905" s="1031">
        <v>3.8149999999999999</v>
      </c>
      <c r="J905" s="1031"/>
      <c r="K905" s="58"/>
      <c r="L905" s="59"/>
      <c r="M905" s="1039"/>
      <c r="N905" s="1222"/>
      <c r="O905" s="1363"/>
      <c r="P905" s="1221"/>
      <c r="Q905" s="1221"/>
    </row>
    <row r="906" spans="1:17" s="1040" customFormat="1" ht="15.6">
      <c r="A906" s="1034"/>
      <c r="B906" s="1035" t="s">
        <v>2521</v>
      </c>
      <c r="C906" s="1036" t="s">
        <v>2522</v>
      </c>
      <c r="D906" s="1036" t="s">
        <v>2515</v>
      </c>
      <c r="E906" s="1038" t="s">
        <v>1247</v>
      </c>
      <c r="F906" s="1037">
        <v>1</v>
      </c>
      <c r="G906" s="1035">
        <v>2000</v>
      </c>
      <c r="H906" s="1031"/>
      <c r="I906" s="1031">
        <v>3.8149999999999999</v>
      </c>
      <c r="J906" s="1031"/>
      <c r="K906" s="58"/>
      <c r="L906" s="59"/>
      <c r="M906" s="1039"/>
      <c r="N906" s="1222"/>
      <c r="O906" s="1363"/>
      <c r="P906" s="1221"/>
      <c r="Q906" s="1221"/>
    </row>
    <row r="907" spans="1:17" s="1040" customFormat="1" ht="15.6">
      <c r="A907" s="1034"/>
      <c r="B907" s="1035" t="s">
        <v>2521</v>
      </c>
      <c r="C907" s="1036" t="s">
        <v>2522</v>
      </c>
      <c r="D907" s="1036" t="s">
        <v>2515</v>
      </c>
      <c r="E907" s="1038" t="s">
        <v>1247</v>
      </c>
      <c r="F907" s="1037">
        <v>1</v>
      </c>
      <c r="G907" s="1035">
        <v>3000</v>
      </c>
      <c r="H907" s="1031"/>
      <c r="I907" s="1031">
        <v>3.8149999999999999</v>
      </c>
      <c r="J907" s="1031"/>
      <c r="K907" s="58"/>
      <c r="L907" s="59"/>
      <c r="M907" s="1039"/>
      <c r="N907" s="1222"/>
      <c r="O907" s="1363"/>
      <c r="P907" s="1221"/>
      <c r="Q907" s="1221"/>
    </row>
    <row r="908" spans="1:17" s="1040" customFormat="1" ht="15.6">
      <c r="A908" s="1034"/>
      <c r="B908" s="1035" t="s">
        <v>2521</v>
      </c>
      <c r="C908" s="1036" t="s">
        <v>2522</v>
      </c>
      <c r="D908" s="1036" t="s">
        <v>2515</v>
      </c>
      <c r="E908" s="1038" t="s">
        <v>1247</v>
      </c>
      <c r="F908" s="1037">
        <v>1</v>
      </c>
      <c r="G908" s="1035">
        <v>5000</v>
      </c>
      <c r="H908" s="1031"/>
      <c r="I908" s="1031">
        <v>2.6160000000000001</v>
      </c>
      <c r="J908" s="1031"/>
      <c r="K908" s="58"/>
      <c r="L908" s="59"/>
      <c r="M908" s="1039"/>
      <c r="N908" s="1222"/>
      <c r="O908" s="1363"/>
      <c r="P908" s="1221"/>
      <c r="Q908" s="1221"/>
    </row>
    <row r="909" spans="1:17" s="1040" customFormat="1" ht="15.6">
      <c r="A909" s="1034"/>
      <c r="B909" s="1035" t="s">
        <v>2521</v>
      </c>
      <c r="C909" s="1036" t="s">
        <v>2522</v>
      </c>
      <c r="D909" s="1036" t="s">
        <v>2515</v>
      </c>
      <c r="E909" s="1038" t="s">
        <v>1247</v>
      </c>
      <c r="F909" s="1037">
        <v>1</v>
      </c>
      <c r="G909" s="1035">
        <v>8000</v>
      </c>
      <c r="H909" s="1031"/>
      <c r="I909" s="1031">
        <v>2.5070000000000001</v>
      </c>
      <c r="J909" s="1031"/>
      <c r="K909" s="58"/>
      <c r="L909" s="59"/>
      <c r="M909" s="1039"/>
      <c r="N909" s="1222"/>
      <c r="O909" s="1363"/>
      <c r="P909" s="1221"/>
      <c r="Q909" s="1221"/>
    </row>
    <row r="910" spans="1:17" s="1040" customFormat="1" ht="15.6">
      <c r="A910" s="1034"/>
      <c r="B910" s="1035" t="s">
        <v>2521</v>
      </c>
      <c r="C910" s="1036" t="s">
        <v>2522</v>
      </c>
      <c r="D910" s="1036" t="s">
        <v>2515</v>
      </c>
      <c r="E910" s="1038" t="s">
        <v>1247</v>
      </c>
      <c r="F910" s="1037">
        <v>1</v>
      </c>
      <c r="G910" s="1035">
        <v>10000</v>
      </c>
      <c r="H910" s="1031"/>
      <c r="I910" s="1031">
        <v>2.3980000000000001</v>
      </c>
      <c r="J910" s="1031"/>
      <c r="K910" s="58"/>
      <c r="L910" s="59"/>
      <c r="M910" s="1039"/>
      <c r="N910" s="1222"/>
      <c r="O910" s="1363"/>
      <c r="P910" s="1221"/>
      <c r="Q910" s="1221"/>
    </row>
    <row r="911" spans="1:17" s="1040" customFormat="1" ht="15.6">
      <c r="A911" s="1034"/>
      <c r="B911" s="1035" t="s">
        <v>2521</v>
      </c>
      <c r="C911" s="1036" t="s">
        <v>2522</v>
      </c>
      <c r="D911" s="1036" t="s">
        <v>2515</v>
      </c>
      <c r="E911" s="1038" t="s">
        <v>1247</v>
      </c>
      <c r="F911" s="1037">
        <v>1</v>
      </c>
      <c r="G911" s="1035">
        <v>20000</v>
      </c>
      <c r="H911" s="1031"/>
      <c r="I911" s="1031">
        <v>2.2126999999999999</v>
      </c>
      <c r="J911" s="1031"/>
      <c r="K911" s="58"/>
      <c r="L911" s="59"/>
      <c r="M911" s="1039"/>
      <c r="N911" s="1222"/>
      <c r="O911" s="1363"/>
      <c r="P911" s="1221"/>
      <c r="Q911" s="1221"/>
    </row>
    <row r="912" spans="1:17" s="1040" customFormat="1" ht="15.6">
      <c r="A912" s="1034"/>
      <c r="B912" s="1035" t="s">
        <v>2521</v>
      </c>
      <c r="C912" s="1036" t="s">
        <v>2522</v>
      </c>
      <c r="D912" s="1036" t="s">
        <v>2515</v>
      </c>
      <c r="E912" s="1038" t="s">
        <v>1247</v>
      </c>
      <c r="F912" s="1037">
        <v>1</v>
      </c>
      <c r="G912" s="1035">
        <v>30000</v>
      </c>
      <c r="H912" s="1031"/>
      <c r="I912" s="1031">
        <v>2.2126999999999999</v>
      </c>
      <c r="J912" s="1031"/>
      <c r="K912" s="58"/>
      <c r="L912" s="59"/>
      <c r="M912" s="1039"/>
      <c r="N912" s="1222"/>
      <c r="O912" s="1363"/>
      <c r="P912" s="1221"/>
      <c r="Q912" s="1221"/>
    </row>
    <row r="913" spans="1:17" s="1040" customFormat="1" ht="15.6">
      <c r="A913" s="1034"/>
      <c r="B913" s="1035" t="s">
        <v>2521</v>
      </c>
      <c r="C913" s="1036" t="s">
        <v>2522</v>
      </c>
      <c r="D913" s="1036" t="s">
        <v>2515</v>
      </c>
      <c r="E913" s="1038" t="s">
        <v>1247</v>
      </c>
      <c r="F913" s="1037">
        <v>1</v>
      </c>
      <c r="G913" s="1035">
        <v>50000</v>
      </c>
      <c r="H913" s="1031"/>
      <c r="I913" s="1031">
        <v>2.1473</v>
      </c>
      <c r="J913" s="1031"/>
      <c r="K913" s="58"/>
      <c r="L913" s="59"/>
      <c r="M913" s="1039"/>
      <c r="N913" s="1222"/>
      <c r="O913" s="1363"/>
      <c r="P913" s="1221"/>
      <c r="Q913" s="1221"/>
    </row>
    <row r="914" spans="1:17" s="1040" customFormat="1" ht="15.6">
      <c r="A914" s="1034"/>
      <c r="B914" s="1035" t="s">
        <v>2521</v>
      </c>
      <c r="C914" s="1036" t="s">
        <v>2522</v>
      </c>
      <c r="D914" s="1036" t="s">
        <v>2515</v>
      </c>
      <c r="E914" s="1038" t="s">
        <v>1247</v>
      </c>
      <c r="F914" s="1037">
        <v>1</v>
      </c>
      <c r="G914" s="1035">
        <v>100000</v>
      </c>
      <c r="H914" s="1031"/>
      <c r="I914" s="1031">
        <v>2.1145999999999998</v>
      </c>
      <c r="J914" s="1031"/>
      <c r="K914" s="58"/>
      <c r="L914" s="59"/>
      <c r="M914" s="1039"/>
      <c r="N914" s="1222"/>
      <c r="O914" s="1363"/>
      <c r="P914" s="1221"/>
      <c r="Q914" s="1221"/>
    </row>
    <row r="915" spans="1:17" s="1040" customFormat="1" ht="15.6">
      <c r="A915" s="1034"/>
      <c r="B915" s="1035" t="s">
        <v>2521</v>
      </c>
      <c r="C915" s="1036" t="s">
        <v>2522</v>
      </c>
      <c r="D915" s="1036" t="s">
        <v>2515</v>
      </c>
      <c r="E915" s="1038" t="s">
        <v>1247</v>
      </c>
      <c r="F915" s="1037">
        <v>1</v>
      </c>
      <c r="G915" s="1035">
        <v>200000</v>
      </c>
      <c r="H915" s="1031"/>
      <c r="I915" s="1031">
        <v>2.0819000000000001</v>
      </c>
      <c r="J915" s="1031"/>
      <c r="K915" s="58"/>
      <c r="L915" s="59"/>
      <c r="M915" s="1039"/>
      <c r="N915" s="1222"/>
      <c r="O915" s="1363"/>
      <c r="P915" s="1221"/>
      <c r="Q915" s="1221"/>
    </row>
    <row r="916" spans="1:17" s="1040" customFormat="1" ht="15.6">
      <c r="A916" s="1034">
        <v>129</v>
      </c>
      <c r="B916" s="1035" t="s">
        <v>2523</v>
      </c>
      <c r="C916" s="1036" t="s">
        <v>2524</v>
      </c>
      <c r="D916" s="1036" t="s">
        <v>2516</v>
      </c>
      <c r="E916" s="1038" t="s">
        <v>1247</v>
      </c>
      <c r="F916" s="1037">
        <v>1</v>
      </c>
      <c r="G916" s="1035">
        <v>0</v>
      </c>
      <c r="H916" s="1031" t="s">
        <v>2622</v>
      </c>
      <c r="I916" s="1031">
        <v>2.4</v>
      </c>
      <c r="J916" s="1031"/>
      <c r="K916" s="58"/>
      <c r="L916" s="59"/>
      <c r="M916" s="1039"/>
      <c r="N916" s="1222"/>
      <c r="O916" s="1363"/>
      <c r="P916" s="1221"/>
      <c r="Q916" s="1221"/>
    </row>
    <row r="917" spans="1:17" s="1040" customFormat="1" ht="15.6">
      <c r="A917" s="1034"/>
      <c r="B917" s="1035" t="s">
        <v>2523</v>
      </c>
      <c r="C917" s="1036" t="s">
        <v>2524</v>
      </c>
      <c r="D917" s="1036" t="s">
        <v>2516</v>
      </c>
      <c r="E917" s="1038" t="s">
        <v>1247</v>
      </c>
      <c r="F917" s="1037">
        <v>1</v>
      </c>
      <c r="G917" s="1256">
        <v>2000</v>
      </c>
      <c r="H917" s="1031"/>
      <c r="I917" s="1031">
        <v>2.4</v>
      </c>
      <c r="J917" s="1031"/>
      <c r="K917" s="58"/>
      <c r="L917" s="59"/>
      <c r="M917" s="1039"/>
      <c r="N917" s="1222"/>
      <c r="O917" s="1363"/>
      <c r="P917" s="1221"/>
      <c r="Q917" s="1221"/>
    </row>
    <row r="918" spans="1:17" s="1040" customFormat="1" ht="15.6">
      <c r="A918" s="1034"/>
      <c r="B918" s="1035" t="s">
        <v>2523</v>
      </c>
      <c r="C918" s="1036" t="s">
        <v>2524</v>
      </c>
      <c r="D918" s="1036" t="s">
        <v>2516</v>
      </c>
      <c r="E918" s="1038" t="s">
        <v>1247</v>
      </c>
      <c r="F918" s="1037">
        <v>1</v>
      </c>
      <c r="G918" s="1256">
        <v>3000</v>
      </c>
      <c r="H918" s="1031"/>
      <c r="I918" s="1031">
        <v>2.4</v>
      </c>
      <c r="J918" s="1031"/>
      <c r="K918" s="58"/>
      <c r="L918" s="59"/>
      <c r="M918" s="1039"/>
      <c r="N918" s="1222"/>
      <c r="O918" s="1363"/>
      <c r="P918" s="1221"/>
      <c r="Q918" s="1221"/>
    </row>
    <row r="919" spans="1:17" s="1040" customFormat="1" ht="15.6">
      <c r="A919" s="1034"/>
      <c r="B919" s="1035" t="s">
        <v>2523</v>
      </c>
      <c r="C919" s="1036" t="s">
        <v>2524</v>
      </c>
      <c r="D919" s="1036" t="s">
        <v>2516</v>
      </c>
      <c r="E919" s="1038" t="s">
        <v>1247</v>
      </c>
      <c r="F919" s="1037">
        <v>1</v>
      </c>
      <c r="G919" s="1256">
        <v>5000</v>
      </c>
      <c r="H919" s="1031"/>
      <c r="I919" s="1031">
        <v>1.81</v>
      </c>
      <c r="J919" s="1031"/>
      <c r="K919" s="58"/>
      <c r="L919" s="59"/>
      <c r="M919" s="1039"/>
      <c r="N919" s="1222"/>
      <c r="O919" s="1363"/>
      <c r="P919" s="1221"/>
      <c r="Q919" s="1221"/>
    </row>
    <row r="920" spans="1:17" s="1040" customFormat="1" ht="15.6">
      <c r="A920" s="1034"/>
      <c r="B920" s="1035" t="s">
        <v>2523</v>
      </c>
      <c r="C920" s="1036" t="s">
        <v>2524</v>
      </c>
      <c r="D920" s="1036" t="s">
        <v>2516</v>
      </c>
      <c r="E920" s="1038" t="s">
        <v>1247</v>
      </c>
      <c r="F920" s="1037">
        <v>1</v>
      </c>
      <c r="G920" s="1256">
        <v>10000</v>
      </c>
      <c r="H920" s="1031"/>
      <c r="I920" s="1031">
        <v>1.46</v>
      </c>
      <c r="J920" s="1031"/>
      <c r="K920" s="58"/>
      <c r="L920" s="59"/>
      <c r="M920" s="1039"/>
      <c r="N920" s="1222"/>
      <c r="O920" s="1363"/>
      <c r="P920" s="1221"/>
      <c r="Q920" s="1221"/>
    </row>
    <row r="921" spans="1:17" s="1040" customFormat="1" ht="15.6">
      <c r="A921" s="1034"/>
      <c r="B921" s="1035" t="s">
        <v>2523</v>
      </c>
      <c r="C921" s="1036" t="s">
        <v>2524</v>
      </c>
      <c r="D921" s="1036" t="s">
        <v>2516</v>
      </c>
      <c r="E921" s="1038" t="s">
        <v>1247</v>
      </c>
      <c r="F921" s="1037">
        <v>1</v>
      </c>
      <c r="G921" s="1256">
        <v>20000</v>
      </c>
      <c r="H921" s="1031"/>
      <c r="I921" s="1031">
        <v>1.46</v>
      </c>
      <c r="J921" s="1031"/>
      <c r="K921" s="58"/>
      <c r="L921" s="59"/>
      <c r="M921" s="1039"/>
      <c r="N921" s="1222"/>
      <c r="O921" s="1363"/>
      <c r="P921" s="1221"/>
      <c r="Q921" s="1221"/>
    </row>
    <row r="922" spans="1:17" s="1040" customFormat="1" ht="15.6">
      <c r="A922" s="1034"/>
      <c r="B922" s="1035" t="s">
        <v>2523</v>
      </c>
      <c r="C922" s="1036" t="s">
        <v>2524</v>
      </c>
      <c r="D922" s="1036" t="s">
        <v>2516</v>
      </c>
      <c r="E922" s="1038" t="s">
        <v>1247</v>
      </c>
      <c r="F922" s="1037">
        <v>1</v>
      </c>
      <c r="G922" s="1256">
        <v>30000</v>
      </c>
      <c r="H922" s="1031"/>
      <c r="I922" s="1031">
        <v>1.36</v>
      </c>
      <c r="J922" s="1031"/>
      <c r="K922" s="58"/>
      <c r="L922" s="59"/>
      <c r="M922" s="1039"/>
      <c r="N922" s="1222"/>
      <c r="O922" s="1363"/>
      <c r="P922" s="1221"/>
      <c r="Q922" s="1221"/>
    </row>
    <row r="923" spans="1:17" s="1040" customFormat="1" ht="15.6">
      <c r="A923" s="1034"/>
      <c r="B923" s="1035" t="s">
        <v>2523</v>
      </c>
      <c r="C923" s="1036" t="s">
        <v>2524</v>
      </c>
      <c r="D923" s="1036" t="s">
        <v>2516</v>
      </c>
      <c r="E923" s="1038" t="s">
        <v>1247</v>
      </c>
      <c r="F923" s="1037">
        <v>1</v>
      </c>
      <c r="G923" s="1256">
        <v>50000</v>
      </c>
      <c r="H923" s="1031"/>
      <c r="I923" s="1031">
        <v>1.28</v>
      </c>
      <c r="J923" s="1031"/>
      <c r="K923" s="58"/>
      <c r="L923" s="59"/>
      <c r="M923" s="1039"/>
      <c r="N923" s="1222"/>
      <c r="O923" s="1363"/>
      <c r="P923" s="1221"/>
      <c r="Q923" s="1221"/>
    </row>
    <row r="924" spans="1:17" s="1040" customFormat="1" ht="15.6">
      <c r="A924" s="1034"/>
      <c r="B924" s="1035" t="s">
        <v>2523</v>
      </c>
      <c r="C924" s="1036" t="s">
        <v>2524</v>
      </c>
      <c r="D924" s="1036" t="s">
        <v>2516</v>
      </c>
      <c r="E924" s="1038" t="s">
        <v>1247</v>
      </c>
      <c r="F924" s="1037">
        <v>1</v>
      </c>
      <c r="G924" s="1256">
        <v>100000</v>
      </c>
      <c r="H924" s="1031"/>
      <c r="I924" s="1031">
        <v>1.2</v>
      </c>
      <c r="J924" s="1031"/>
      <c r="K924" s="58"/>
      <c r="L924" s="59"/>
      <c r="M924" s="1039"/>
      <c r="N924" s="1222"/>
      <c r="O924" s="1363"/>
      <c r="P924" s="1221"/>
      <c r="Q924" s="1221"/>
    </row>
    <row r="925" spans="1:17" s="1040" customFormat="1" ht="15.6">
      <c r="A925" s="1034"/>
      <c r="B925" s="1035" t="s">
        <v>2523</v>
      </c>
      <c r="C925" s="1036" t="s">
        <v>2524</v>
      </c>
      <c r="D925" s="1036" t="s">
        <v>2516</v>
      </c>
      <c r="E925" s="1038" t="s">
        <v>1247</v>
      </c>
      <c r="F925" s="1037">
        <v>1</v>
      </c>
      <c r="G925" s="1256">
        <v>200000</v>
      </c>
      <c r="H925" s="1031"/>
      <c r="I925" s="1031">
        <v>1.18</v>
      </c>
      <c r="J925" s="1031"/>
      <c r="K925" s="58"/>
      <c r="L925" s="59"/>
      <c r="M925" s="1039"/>
      <c r="N925" s="1222"/>
      <c r="O925" s="1363"/>
      <c r="P925" s="1221"/>
      <c r="Q925" s="1221"/>
    </row>
    <row r="926" spans="1:17" s="1040" customFormat="1" ht="15.6">
      <c r="A926" s="1034">
        <v>130</v>
      </c>
      <c r="B926" s="1035" t="s">
        <v>2525</v>
      </c>
      <c r="C926" s="1036" t="s">
        <v>2526</v>
      </c>
      <c r="D926" s="1036" t="s">
        <v>2517</v>
      </c>
      <c r="E926" s="1038" t="s">
        <v>1247</v>
      </c>
      <c r="F926" s="1037">
        <v>1</v>
      </c>
      <c r="G926" s="1035">
        <v>0</v>
      </c>
      <c r="H926" s="1031"/>
      <c r="I926" s="1031">
        <v>0.83</v>
      </c>
      <c r="J926" s="1031"/>
      <c r="K926" s="58"/>
      <c r="L926" s="59"/>
      <c r="M926" s="1039"/>
      <c r="N926" s="1222"/>
      <c r="O926" s="1363"/>
      <c r="P926" s="1221"/>
      <c r="Q926" s="1221"/>
    </row>
    <row r="927" spans="1:17" s="1040" customFormat="1" ht="15.6">
      <c r="A927" s="1034">
        <v>131</v>
      </c>
      <c r="B927" s="1035" t="s">
        <v>2527</v>
      </c>
      <c r="C927" s="1036" t="s">
        <v>2528</v>
      </c>
      <c r="D927" s="1036" t="s">
        <v>2518</v>
      </c>
      <c r="E927" s="1038" t="s">
        <v>1247</v>
      </c>
      <c r="F927" s="1037">
        <v>1</v>
      </c>
      <c r="G927" s="1035">
        <v>0</v>
      </c>
      <c r="H927" s="1031"/>
      <c r="I927" s="1031">
        <v>0.83</v>
      </c>
      <c r="J927" s="1031"/>
      <c r="K927" s="58"/>
      <c r="L927" s="59"/>
      <c r="M927" s="1039"/>
      <c r="N927" s="1222"/>
      <c r="O927" s="1363"/>
      <c r="P927" s="1221"/>
      <c r="Q927" s="1221"/>
    </row>
  </sheetData>
  <autoFilter ref="A4:Q900"/>
  <phoneticPr fontId="3" type="noConversion"/>
  <pageMargins left="0.28000000000000003" right="0.24" top="0.53" bottom="0.43" header="0.22" footer="0.3"/>
  <pageSetup paperSize="9" scale="6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8"/>
  <sheetViews>
    <sheetView showGridLines="0" workbookViewId="0">
      <selection activeCell="B11" sqref="B11:B12"/>
    </sheetView>
  </sheetViews>
  <sheetFormatPr defaultRowHeight="15.6"/>
  <cols>
    <col min="1" max="1" width="7.09765625" customWidth="1"/>
    <col min="2" max="2" width="11.69921875" customWidth="1"/>
    <col min="3" max="3" width="33.19921875" customWidth="1"/>
    <col min="4" max="4" width="11.3984375" customWidth="1"/>
    <col min="5" max="5" width="9.59765625" customWidth="1"/>
    <col min="6" max="6" width="9.3984375" style="931" customWidth="1"/>
    <col min="9" max="9" width="11.59765625" bestFit="1" customWidth="1"/>
    <col min="10" max="10" width="13" customWidth="1"/>
    <col min="13" max="13" width="10.3984375" bestFit="1" customWidth="1"/>
  </cols>
  <sheetData>
    <row r="1" spans="1:14" s="66" customFormat="1" ht="23.25" customHeight="1">
      <c r="A1" s="227" t="s">
        <v>1919</v>
      </c>
      <c r="B1" s="64"/>
      <c r="C1" s="65"/>
      <c r="D1" s="65"/>
      <c r="E1" s="36"/>
      <c r="F1" s="929"/>
      <c r="G1" s="36"/>
      <c r="I1" s="187"/>
      <c r="J1" s="187"/>
    </row>
    <row r="2" spans="1:14" s="66" customFormat="1" ht="25.5" customHeight="1" thickBot="1">
      <c r="A2" s="187"/>
      <c r="B2" s="64"/>
      <c r="C2" s="65"/>
      <c r="D2" s="65"/>
      <c r="E2" s="36"/>
      <c r="F2" s="929"/>
      <c r="G2" s="36"/>
      <c r="I2" s="188"/>
      <c r="J2" s="888">
        <v>0.17</v>
      </c>
      <c r="M2" s="39"/>
      <c r="N2" s="40"/>
    </row>
    <row r="3" spans="1:14" s="66" customFormat="1">
      <c r="A3" s="41" t="s">
        <v>288</v>
      </c>
      <c r="B3" s="41" t="s">
        <v>687</v>
      </c>
      <c r="C3" s="67" t="s">
        <v>688</v>
      </c>
      <c r="D3" s="67" t="s">
        <v>289</v>
      </c>
      <c r="E3" s="67" t="s">
        <v>290</v>
      </c>
      <c r="F3" s="930" t="s">
        <v>689</v>
      </c>
      <c r="G3" s="67" t="s">
        <v>690</v>
      </c>
      <c r="H3" s="43" t="s">
        <v>696</v>
      </c>
      <c r="I3" s="45" t="s">
        <v>292</v>
      </c>
      <c r="J3" s="14" t="s">
        <v>1921</v>
      </c>
      <c r="K3" s="67" t="s">
        <v>296</v>
      </c>
      <c r="L3" s="67" t="s">
        <v>297</v>
      </c>
      <c r="M3" s="67" t="s">
        <v>298</v>
      </c>
      <c r="N3" s="68" t="s">
        <v>299</v>
      </c>
    </row>
    <row r="4" spans="1:14" s="66" customFormat="1" ht="16.2" thickBot="1">
      <c r="A4" s="932"/>
      <c r="B4" s="932" t="s">
        <v>691</v>
      </c>
      <c r="C4" s="933" t="s">
        <v>692</v>
      </c>
      <c r="D4" s="933" t="s">
        <v>300</v>
      </c>
      <c r="E4" s="933" t="s">
        <v>301</v>
      </c>
      <c r="F4" s="934" t="s">
        <v>693</v>
      </c>
      <c r="G4" s="933" t="s">
        <v>693</v>
      </c>
      <c r="H4" s="935" t="s">
        <v>697</v>
      </c>
      <c r="I4" s="936" t="s">
        <v>302</v>
      </c>
      <c r="J4" s="937" t="s">
        <v>1922</v>
      </c>
      <c r="K4" s="933" t="s">
        <v>306</v>
      </c>
      <c r="L4" s="933" t="s">
        <v>307</v>
      </c>
      <c r="M4" s="933" t="s">
        <v>308</v>
      </c>
      <c r="N4" s="938" t="s">
        <v>309</v>
      </c>
    </row>
    <row r="5" spans="1:14" s="1014" customFormat="1" ht="15" customHeight="1">
      <c r="A5" s="1042">
        <v>1</v>
      </c>
      <c r="B5" s="1043" t="s">
        <v>1338</v>
      </c>
      <c r="C5" s="1043" t="s">
        <v>1339</v>
      </c>
      <c r="D5" s="1044" t="s">
        <v>1985</v>
      </c>
      <c r="E5" s="1043">
        <v>1</v>
      </c>
      <c r="F5" s="1045" t="s">
        <v>1188</v>
      </c>
      <c r="G5" s="1043" t="s">
        <v>1247</v>
      </c>
      <c r="H5" s="1046">
        <v>0</v>
      </c>
      <c r="I5" s="1047" t="s">
        <v>1920</v>
      </c>
      <c r="J5" s="1048">
        <f>0.7949*1.17</f>
        <v>0.930033</v>
      </c>
      <c r="K5" s="1049"/>
      <c r="L5" s="1050"/>
      <c r="M5" s="1051"/>
      <c r="N5" s="1051"/>
    </row>
    <row r="6" spans="1:14" s="1014" customFormat="1" ht="15" customHeight="1">
      <c r="A6" s="1052"/>
      <c r="B6" s="1053" t="s">
        <v>1338</v>
      </c>
      <c r="C6" s="1053" t="s">
        <v>1339</v>
      </c>
      <c r="D6" s="1054" t="s">
        <v>1985</v>
      </c>
      <c r="E6" s="1053">
        <v>1</v>
      </c>
      <c r="F6" s="1055" t="s">
        <v>1188</v>
      </c>
      <c r="G6" s="1053" t="s">
        <v>1247</v>
      </c>
      <c r="H6" s="1056">
        <v>5000</v>
      </c>
      <c r="I6" s="1047"/>
      <c r="J6" s="1048">
        <f>0.7949*1.17</f>
        <v>0.930033</v>
      </c>
      <c r="K6" s="1057"/>
      <c r="L6" s="1058"/>
      <c r="M6" s="1059"/>
      <c r="N6" s="1059"/>
    </row>
    <row r="7" spans="1:14" s="1014" customFormat="1" ht="15" customHeight="1">
      <c r="A7" s="1052"/>
      <c r="B7" s="1053" t="s">
        <v>1338</v>
      </c>
      <c r="C7" s="1053" t="s">
        <v>1339</v>
      </c>
      <c r="D7" s="1054" t="s">
        <v>1985</v>
      </c>
      <c r="E7" s="1053">
        <v>1</v>
      </c>
      <c r="F7" s="1055" t="s">
        <v>1188</v>
      </c>
      <c r="G7" s="1053" t="s">
        <v>1247</v>
      </c>
      <c r="H7" s="1056">
        <v>10000</v>
      </c>
      <c r="I7" s="1047"/>
      <c r="J7" s="1048">
        <f>0.7094*1.17</f>
        <v>0.82999800000000001</v>
      </c>
      <c r="K7" s="1057"/>
      <c r="L7" s="1058"/>
      <c r="M7" s="1059"/>
      <c r="N7" s="1059"/>
    </row>
    <row r="8" spans="1:14" s="1014" customFormat="1" ht="15" customHeight="1">
      <c r="A8" s="1052"/>
      <c r="B8" s="1053" t="s">
        <v>1338</v>
      </c>
      <c r="C8" s="1053" t="s">
        <v>1339</v>
      </c>
      <c r="D8" s="1054" t="s">
        <v>1985</v>
      </c>
      <c r="E8" s="1053">
        <v>1</v>
      </c>
      <c r="F8" s="1055" t="s">
        <v>1188</v>
      </c>
      <c r="G8" s="1053" t="s">
        <v>1247</v>
      </c>
      <c r="H8" s="1056">
        <v>30000</v>
      </c>
      <c r="I8" s="1047"/>
      <c r="J8" s="1048">
        <f>0.6752*1.17</f>
        <v>0.78998400000000002</v>
      </c>
      <c r="K8" s="1057"/>
      <c r="L8" s="1058"/>
      <c r="M8" s="1059"/>
      <c r="N8" s="1059"/>
    </row>
    <row r="9" spans="1:14" s="1014" customFormat="1" ht="15" customHeight="1">
      <c r="A9" s="1052"/>
      <c r="B9" s="1053" t="s">
        <v>1338</v>
      </c>
      <c r="C9" s="1053" t="s">
        <v>1339</v>
      </c>
      <c r="D9" s="1054" t="s">
        <v>1985</v>
      </c>
      <c r="E9" s="1053">
        <v>1</v>
      </c>
      <c r="F9" s="1055" t="s">
        <v>1188</v>
      </c>
      <c r="G9" s="1053" t="s">
        <v>1247</v>
      </c>
      <c r="H9" s="1056">
        <v>50000</v>
      </c>
      <c r="I9" s="1047"/>
      <c r="J9" s="1048">
        <f>0.6325*1.17</f>
        <v>0.74002499999999993</v>
      </c>
      <c r="K9" s="1057"/>
      <c r="L9" s="1058"/>
      <c r="M9" s="1059"/>
      <c r="N9" s="1059"/>
    </row>
    <row r="10" spans="1:14" s="1014" customFormat="1" ht="15" customHeight="1">
      <c r="A10" s="1052"/>
      <c r="B10" s="1053" t="s">
        <v>1338</v>
      </c>
      <c r="C10" s="1053" t="s">
        <v>1339</v>
      </c>
      <c r="D10" s="1054" t="s">
        <v>1985</v>
      </c>
      <c r="E10" s="1053">
        <v>1</v>
      </c>
      <c r="F10" s="1055" t="s">
        <v>1188</v>
      </c>
      <c r="G10" s="1053" t="s">
        <v>1247</v>
      </c>
      <c r="H10" s="1056">
        <v>100000</v>
      </c>
      <c r="I10" s="1047"/>
      <c r="J10" s="1048">
        <f>0.6154*1.17</f>
        <v>0.72001799999999994</v>
      </c>
      <c r="K10" s="1057"/>
      <c r="L10" s="1058"/>
      <c r="M10" s="1059"/>
      <c r="N10" s="1059"/>
    </row>
    <row r="11" spans="1:14" s="1014" customFormat="1" ht="15" customHeight="1">
      <c r="A11" s="1052"/>
      <c r="B11" s="1053" t="s">
        <v>1338</v>
      </c>
      <c r="C11" s="1053" t="s">
        <v>1339</v>
      </c>
      <c r="D11" s="1054" t="s">
        <v>1985</v>
      </c>
      <c r="E11" s="1053">
        <v>1</v>
      </c>
      <c r="F11" s="1055" t="s">
        <v>1188</v>
      </c>
      <c r="G11" s="1053" t="s">
        <v>1247</v>
      </c>
      <c r="H11" s="1056">
        <v>200000</v>
      </c>
      <c r="I11" s="1047"/>
      <c r="J11" s="1048">
        <f>0.5897*1.17</f>
        <v>0.68994899999999992</v>
      </c>
      <c r="K11" s="1057"/>
      <c r="L11" s="1058"/>
      <c r="M11" s="1059"/>
      <c r="N11" s="1059"/>
    </row>
    <row r="12" spans="1:14" s="1014" customFormat="1" ht="15" customHeight="1">
      <c r="A12" s="1052">
        <v>2</v>
      </c>
      <c r="B12" s="1053" t="s">
        <v>1267</v>
      </c>
      <c r="C12" s="1053" t="s">
        <v>1268</v>
      </c>
      <c r="D12" s="1054" t="s">
        <v>1985</v>
      </c>
      <c r="E12" s="1053">
        <v>1</v>
      </c>
      <c r="F12" s="1055" t="s">
        <v>1188</v>
      </c>
      <c r="G12" s="1053" t="s">
        <v>1247</v>
      </c>
      <c r="H12" s="1056">
        <v>0</v>
      </c>
      <c r="I12" s="1047" t="s">
        <v>1920</v>
      </c>
      <c r="J12" s="1048">
        <f>0.0513*1.17</f>
        <v>6.0020999999999991E-2</v>
      </c>
      <c r="K12" s="1057"/>
      <c r="L12" s="1058"/>
      <c r="M12" s="1059"/>
      <c r="N12" s="1059"/>
    </row>
    <row r="13" spans="1:14" s="1014" customFormat="1" ht="15" customHeight="1">
      <c r="A13" s="1052"/>
      <c r="B13" s="1053" t="s">
        <v>1267</v>
      </c>
      <c r="C13" s="1053" t="s">
        <v>1268</v>
      </c>
      <c r="D13" s="1054" t="s">
        <v>1985</v>
      </c>
      <c r="E13" s="1053">
        <v>1</v>
      </c>
      <c r="F13" s="1055" t="s">
        <v>1188</v>
      </c>
      <c r="G13" s="1053" t="s">
        <v>1247</v>
      </c>
      <c r="H13" s="1056">
        <v>5000</v>
      </c>
      <c r="I13" s="1047"/>
      <c r="J13" s="1048">
        <f>0.0513*1.17</f>
        <v>6.0020999999999991E-2</v>
      </c>
      <c r="K13" s="1057"/>
      <c r="L13" s="1058"/>
      <c r="M13" s="1059"/>
      <c r="N13" s="1059"/>
    </row>
    <row r="14" spans="1:14" s="1014" customFormat="1" ht="15" customHeight="1">
      <c r="A14" s="1052"/>
      <c r="B14" s="1053" t="s">
        <v>1267</v>
      </c>
      <c r="C14" s="1053" t="s">
        <v>1268</v>
      </c>
      <c r="D14" s="1054" t="s">
        <v>1985</v>
      </c>
      <c r="E14" s="1053">
        <v>1</v>
      </c>
      <c r="F14" s="1055" t="s">
        <v>1188</v>
      </c>
      <c r="G14" s="1053" t="s">
        <v>1247</v>
      </c>
      <c r="H14" s="1056">
        <v>10000</v>
      </c>
      <c r="I14" s="1047"/>
      <c r="J14" s="1048">
        <f>0.0427*1.17</f>
        <v>4.9958999999999996E-2</v>
      </c>
      <c r="K14" s="1057"/>
      <c r="L14" s="1058"/>
      <c r="M14" s="1059"/>
      <c r="N14" s="1059"/>
    </row>
    <row r="15" spans="1:14" s="1014" customFormat="1" ht="15" customHeight="1">
      <c r="A15" s="1052"/>
      <c r="B15" s="1053" t="s">
        <v>1267</v>
      </c>
      <c r="C15" s="1053" t="s">
        <v>1268</v>
      </c>
      <c r="D15" s="1054" t="s">
        <v>1985</v>
      </c>
      <c r="E15" s="1053">
        <v>1</v>
      </c>
      <c r="F15" s="1055" t="s">
        <v>1188</v>
      </c>
      <c r="G15" s="1053" t="s">
        <v>1247</v>
      </c>
      <c r="H15" s="1056">
        <v>30000</v>
      </c>
      <c r="I15" s="1047"/>
      <c r="J15" s="1048">
        <f>0.0342*1.17</f>
        <v>4.0014000000000001E-2</v>
      </c>
      <c r="K15" s="1057"/>
      <c r="L15" s="1058"/>
      <c r="M15" s="1059"/>
      <c r="N15" s="1059"/>
    </row>
    <row r="16" spans="1:14" s="1014" customFormat="1" ht="15" customHeight="1">
      <c r="A16" s="1052"/>
      <c r="B16" s="1053" t="s">
        <v>1267</v>
      </c>
      <c r="C16" s="1053" t="s">
        <v>1268</v>
      </c>
      <c r="D16" s="1054" t="s">
        <v>1985</v>
      </c>
      <c r="E16" s="1053">
        <v>1</v>
      </c>
      <c r="F16" s="1055" t="s">
        <v>1188</v>
      </c>
      <c r="G16" s="1053" t="s">
        <v>1247</v>
      </c>
      <c r="H16" s="1056">
        <v>50000</v>
      </c>
      <c r="I16" s="1047"/>
      <c r="J16" s="1048">
        <f>0.0342*1.17</f>
        <v>4.0014000000000001E-2</v>
      </c>
      <c r="K16" s="1057"/>
      <c r="L16" s="1058"/>
      <c r="M16" s="1059"/>
      <c r="N16" s="1059"/>
    </row>
    <row r="17" spans="1:14" s="1014" customFormat="1" ht="15" customHeight="1">
      <c r="A17" s="1052"/>
      <c r="B17" s="1053" t="s">
        <v>1267</v>
      </c>
      <c r="C17" s="1053" t="s">
        <v>1268</v>
      </c>
      <c r="D17" s="1054" t="s">
        <v>1985</v>
      </c>
      <c r="E17" s="1053">
        <v>1</v>
      </c>
      <c r="F17" s="1055" t="s">
        <v>1188</v>
      </c>
      <c r="G17" s="1053" t="s">
        <v>1247</v>
      </c>
      <c r="H17" s="1056">
        <v>100000</v>
      </c>
      <c r="I17" s="1047"/>
      <c r="J17" s="1048">
        <f>0.0342*1.17</f>
        <v>4.0014000000000001E-2</v>
      </c>
      <c r="K17" s="1057"/>
      <c r="L17" s="1058"/>
      <c r="M17" s="1059"/>
      <c r="N17" s="1059"/>
    </row>
    <row r="18" spans="1:14" s="1014" customFormat="1" ht="15" customHeight="1" thickBot="1">
      <c r="A18" s="1060"/>
      <c r="B18" s="1061" t="s">
        <v>1267</v>
      </c>
      <c r="C18" s="1061" t="s">
        <v>1268</v>
      </c>
      <c r="D18" s="1062" t="s">
        <v>1985</v>
      </c>
      <c r="E18" s="1061">
        <v>1</v>
      </c>
      <c r="F18" s="1063" t="s">
        <v>1188</v>
      </c>
      <c r="G18" s="1061" t="s">
        <v>1247</v>
      </c>
      <c r="H18" s="1064">
        <v>200000</v>
      </c>
      <c r="I18" s="1065"/>
      <c r="J18" s="1066">
        <f>0.0342*1.17</f>
        <v>4.0014000000000001E-2</v>
      </c>
      <c r="K18" s="1067"/>
      <c r="L18" s="1068"/>
      <c r="M18" s="1069"/>
      <c r="N18" s="1069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"/>
  <sheetViews>
    <sheetView showGridLines="0" workbookViewId="0">
      <selection activeCell="B6" sqref="B6"/>
    </sheetView>
  </sheetViews>
  <sheetFormatPr defaultRowHeight="15.6"/>
  <cols>
    <col min="1" max="1" width="7.3984375" customWidth="1"/>
    <col min="2" max="2" width="10" bestFit="1" customWidth="1"/>
    <col min="3" max="3" width="12.5" bestFit="1" customWidth="1"/>
    <col min="4" max="4" width="12.59765625" customWidth="1"/>
    <col min="5" max="5" width="7" bestFit="1" customWidth="1"/>
    <col min="6" max="6" width="4.5" bestFit="1" customWidth="1"/>
    <col min="7" max="7" width="4.59765625" bestFit="1" customWidth="1"/>
    <col min="8" max="8" width="7.5" bestFit="1" customWidth="1"/>
    <col min="9" max="9" width="8.19921875" bestFit="1" customWidth="1"/>
    <col min="10" max="10" width="6.69921875" bestFit="1" customWidth="1"/>
    <col min="11" max="11" width="12.69921875" bestFit="1" customWidth="1"/>
    <col min="12" max="12" width="11" bestFit="1" customWidth="1"/>
    <col min="13" max="13" width="11.09765625" bestFit="1" customWidth="1"/>
    <col min="14" max="14" width="6.8984375" bestFit="1" customWidth="1"/>
    <col min="15" max="15" width="15.59765625" customWidth="1"/>
  </cols>
  <sheetData>
    <row r="1" spans="1:14">
      <c r="A1" s="227" t="s">
        <v>1923</v>
      </c>
      <c r="B1" s="64"/>
      <c r="C1" s="65"/>
      <c r="D1" s="65"/>
      <c r="E1" s="36"/>
      <c r="F1" s="36"/>
      <c r="G1" s="36"/>
      <c r="H1" s="66"/>
      <c r="I1" s="187"/>
      <c r="J1" s="187"/>
      <c r="K1" s="66"/>
      <c r="L1" s="66"/>
      <c r="M1" s="66"/>
      <c r="N1" s="66"/>
    </row>
    <row r="2" spans="1:14" ht="16.2" thickBot="1">
      <c r="A2" s="187"/>
      <c r="B2" s="64"/>
      <c r="C2" s="65"/>
      <c r="D2" s="65"/>
      <c r="E2" s="36"/>
      <c r="F2" s="36"/>
      <c r="G2" s="36"/>
      <c r="H2" s="66"/>
      <c r="I2" s="188"/>
      <c r="J2" s="888">
        <v>0.17</v>
      </c>
      <c r="K2" s="66"/>
      <c r="L2" s="66"/>
      <c r="M2" s="39"/>
      <c r="N2" s="40"/>
    </row>
    <row r="3" spans="1:14">
      <c r="A3" s="41" t="s">
        <v>288</v>
      </c>
      <c r="B3" s="41" t="s">
        <v>687</v>
      </c>
      <c r="C3" s="67" t="s">
        <v>688</v>
      </c>
      <c r="D3" s="67" t="s">
        <v>289</v>
      </c>
      <c r="E3" s="67" t="s">
        <v>290</v>
      </c>
      <c r="F3" s="67" t="s">
        <v>689</v>
      </c>
      <c r="G3" s="67" t="s">
        <v>690</v>
      </c>
      <c r="H3" s="43" t="s">
        <v>696</v>
      </c>
      <c r="I3" s="115" t="s">
        <v>292</v>
      </c>
      <c r="J3" s="117" t="s">
        <v>1921</v>
      </c>
      <c r="K3" s="67" t="s">
        <v>296</v>
      </c>
      <c r="L3" s="67" t="s">
        <v>297</v>
      </c>
      <c r="M3" s="67" t="s">
        <v>298</v>
      </c>
      <c r="N3" s="68" t="s">
        <v>299</v>
      </c>
    </row>
    <row r="4" spans="1:14">
      <c r="A4" s="49"/>
      <c r="B4" s="49" t="s">
        <v>691</v>
      </c>
      <c r="C4" s="69" t="s">
        <v>692</v>
      </c>
      <c r="D4" s="69" t="s">
        <v>300</v>
      </c>
      <c r="E4" s="186" t="s">
        <v>301</v>
      </c>
      <c r="F4" s="69" t="s">
        <v>693</v>
      </c>
      <c r="G4" s="69" t="s">
        <v>693</v>
      </c>
      <c r="H4" s="51" t="s">
        <v>697</v>
      </c>
      <c r="I4" s="53" t="s">
        <v>302</v>
      </c>
      <c r="J4" s="119" t="s">
        <v>1922</v>
      </c>
      <c r="K4" s="69" t="s">
        <v>306</v>
      </c>
      <c r="L4" s="69" t="s">
        <v>307</v>
      </c>
      <c r="M4" s="69" t="s">
        <v>308</v>
      </c>
      <c r="N4" s="70" t="s">
        <v>309</v>
      </c>
    </row>
    <row r="5" spans="1:14" s="1073" customFormat="1">
      <c r="A5" s="348">
        <v>1</v>
      </c>
      <c r="B5" s="348" t="s">
        <v>1850</v>
      </c>
      <c r="C5" s="348" t="s">
        <v>1851</v>
      </c>
      <c r="D5" s="335" t="s">
        <v>1970</v>
      </c>
      <c r="E5" s="348">
        <v>1</v>
      </c>
      <c r="F5" s="348" t="s">
        <v>1968</v>
      </c>
      <c r="G5" s="348" t="s">
        <v>1969</v>
      </c>
      <c r="H5" s="1070">
        <v>0</v>
      </c>
      <c r="I5" s="443" t="s">
        <v>1920</v>
      </c>
      <c r="J5" s="350">
        <f>0.2564*1.17</f>
        <v>0.29998799999999998</v>
      </c>
      <c r="K5" s="351"/>
      <c r="L5" s="1071"/>
      <c r="M5" s="1072"/>
      <c r="N5" s="1072"/>
    </row>
    <row r="6" spans="1:14" s="1073" customFormat="1">
      <c r="A6" s="348"/>
      <c r="B6" s="348" t="s">
        <v>1850</v>
      </c>
      <c r="C6" s="348" t="s">
        <v>1851</v>
      </c>
      <c r="D6" s="335" t="s">
        <v>1970</v>
      </c>
      <c r="E6" s="348">
        <v>1</v>
      </c>
      <c r="F6" s="348" t="s">
        <v>1968</v>
      </c>
      <c r="G6" s="348" t="s">
        <v>1969</v>
      </c>
      <c r="H6" s="1070">
        <v>100000</v>
      </c>
      <c r="I6" s="443"/>
      <c r="J6" s="350">
        <f>0.2564*1.17</f>
        <v>0.29998799999999998</v>
      </c>
      <c r="K6" s="351"/>
      <c r="L6" s="1071"/>
      <c r="M6" s="1072"/>
      <c r="N6" s="1072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enableFormatConditionsCalculation="0">
    <tabColor indexed="41"/>
  </sheetPr>
  <dimension ref="A1:S28"/>
  <sheetViews>
    <sheetView showGridLines="0" workbookViewId="0">
      <pane xSplit="4" ySplit="4" topLeftCell="I20" activePane="bottomRight" state="frozen"/>
      <selection pane="topRight" activeCell="D1" sqref="D1"/>
      <selection pane="bottomLeft" activeCell="A5" sqref="A5"/>
      <selection pane="bottomRight" activeCell="P5" sqref="P5:P28"/>
    </sheetView>
  </sheetViews>
  <sheetFormatPr defaultColWidth="9" defaultRowHeight="15.6"/>
  <cols>
    <col min="1" max="1" width="4.59765625" style="187" customWidth="1"/>
    <col min="2" max="2" width="12" style="65" customWidth="1"/>
    <col min="3" max="3" width="32.09765625" style="65" bestFit="1" customWidth="1"/>
    <col min="4" max="4" width="28" style="65" customWidth="1"/>
    <col min="5" max="5" width="6.59765625" style="36" customWidth="1"/>
    <col min="6" max="6" width="4.8984375" style="36" bestFit="1" customWidth="1"/>
    <col min="7" max="7" width="4.59765625" style="36" bestFit="1" customWidth="1"/>
    <col min="8" max="8" width="10.8984375" style="66" customWidth="1"/>
    <col min="9" max="9" width="10.8984375" style="187" customWidth="1"/>
    <col min="10" max="10" width="10.8984375" style="187" hidden="1" customWidth="1"/>
    <col min="11" max="11" width="10.8984375" style="187" customWidth="1"/>
    <col min="12" max="12" width="10.8984375" style="66" bestFit="1" customWidth="1"/>
    <col min="13" max="13" width="12.69921875" style="66" customWidth="1"/>
    <col min="14" max="14" width="11" style="66" customWidth="1"/>
    <col min="15" max="15" width="11.09765625" style="66" bestFit="1" customWidth="1"/>
    <col min="16" max="16" width="25.69921875" style="66" bestFit="1" customWidth="1"/>
    <col min="17" max="16384" width="9" style="66"/>
  </cols>
  <sheetData>
    <row r="1" spans="1:19" ht="23.25" customHeight="1">
      <c r="A1" s="227" t="s">
        <v>799</v>
      </c>
      <c r="B1" s="64"/>
    </row>
    <row r="2" spans="1:19" ht="25.5" customHeight="1" thickBot="1">
      <c r="B2" s="64"/>
      <c r="I2" s="188"/>
      <c r="J2" s="188"/>
      <c r="K2" s="188"/>
      <c r="O2" s="39"/>
      <c r="P2" s="40"/>
    </row>
    <row r="3" spans="1:19">
      <c r="A3" s="41" t="s">
        <v>771</v>
      </c>
      <c r="B3" s="41" t="s">
        <v>687</v>
      </c>
      <c r="C3" s="67" t="s">
        <v>688</v>
      </c>
      <c r="D3" s="67" t="s">
        <v>772</v>
      </c>
      <c r="E3" s="67" t="s">
        <v>773</v>
      </c>
      <c r="F3" s="67" t="s">
        <v>689</v>
      </c>
      <c r="G3" s="67" t="s">
        <v>690</v>
      </c>
      <c r="H3" s="43" t="s">
        <v>696</v>
      </c>
      <c r="I3" s="115" t="s">
        <v>774</v>
      </c>
      <c r="J3" s="116" t="s">
        <v>800</v>
      </c>
      <c r="K3" s="117" t="s">
        <v>775</v>
      </c>
      <c r="L3" s="45" t="s">
        <v>801</v>
      </c>
      <c r="M3" s="67" t="s">
        <v>777</v>
      </c>
      <c r="N3" s="67" t="s">
        <v>778</v>
      </c>
      <c r="O3" s="67" t="s">
        <v>779</v>
      </c>
      <c r="P3" s="68" t="s">
        <v>780</v>
      </c>
    </row>
    <row r="4" spans="1:19">
      <c r="A4" s="49"/>
      <c r="B4" s="49" t="s">
        <v>691</v>
      </c>
      <c r="C4" s="69" t="s">
        <v>692</v>
      </c>
      <c r="D4" s="69" t="s">
        <v>781</v>
      </c>
      <c r="E4" s="186" t="s">
        <v>782</v>
      </c>
      <c r="F4" s="69" t="s">
        <v>693</v>
      </c>
      <c r="G4" s="69" t="s">
        <v>693</v>
      </c>
      <c r="H4" s="51" t="s">
        <v>697</v>
      </c>
      <c r="I4" s="53" t="s">
        <v>783</v>
      </c>
      <c r="J4" s="118" t="s">
        <v>697</v>
      </c>
      <c r="K4" s="119" t="s">
        <v>802</v>
      </c>
      <c r="L4" s="53" t="s">
        <v>1182</v>
      </c>
      <c r="M4" s="69" t="s">
        <v>785</v>
      </c>
      <c r="N4" s="69" t="s">
        <v>787</v>
      </c>
      <c r="O4" s="69" t="s">
        <v>795</v>
      </c>
      <c r="P4" s="70" t="s">
        <v>796</v>
      </c>
    </row>
    <row r="5" spans="1:19" s="80" customFormat="1" ht="17.25" customHeight="1">
      <c r="A5" s="333">
        <v>1</v>
      </c>
      <c r="B5" s="388" t="s">
        <v>1952</v>
      </c>
      <c r="C5" s="335" t="s">
        <v>803</v>
      </c>
      <c r="D5" s="422" t="s">
        <v>966</v>
      </c>
      <c r="E5" s="369">
        <v>1</v>
      </c>
      <c r="F5" s="423" t="s">
        <v>797</v>
      </c>
      <c r="G5" s="336" t="s">
        <v>798</v>
      </c>
      <c r="H5" s="412">
        <v>0</v>
      </c>
      <c r="I5" s="337" t="s">
        <v>2532</v>
      </c>
      <c r="J5" s="424"/>
      <c r="K5" s="412">
        <v>1.6451</v>
      </c>
      <c r="L5" s="412">
        <v>1.6451</v>
      </c>
      <c r="M5" s="390">
        <f t="shared" ref="M5:M10" si="0">K5-L5</f>
        <v>0</v>
      </c>
      <c r="N5" s="425">
        <f t="shared" ref="N5:N10" si="1">M5/L5</f>
        <v>0</v>
      </c>
      <c r="O5" s="341">
        <f t="shared" ref="O5:O10" si="2">M5*E5</f>
        <v>0</v>
      </c>
      <c r="P5" s="342"/>
      <c r="Q5" s="1365"/>
    </row>
    <row r="6" spans="1:19" ht="17.25" customHeight="1">
      <c r="A6" s="333">
        <v>4</v>
      </c>
      <c r="B6" s="388" t="s">
        <v>1955</v>
      </c>
      <c r="C6" s="335" t="s">
        <v>1363</v>
      </c>
      <c r="D6" s="422" t="s">
        <v>804</v>
      </c>
      <c r="E6" s="369">
        <v>1</v>
      </c>
      <c r="F6" s="423" t="s">
        <v>313</v>
      </c>
      <c r="G6" s="336" t="s">
        <v>314</v>
      </c>
      <c r="H6" s="412">
        <v>0</v>
      </c>
      <c r="I6" s="337" t="s">
        <v>2532</v>
      </c>
      <c r="J6" s="424"/>
      <c r="K6" s="412">
        <v>6.5600000000000006E-2</v>
      </c>
      <c r="L6" s="412">
        <v>6.5600000000000006E-2</v>
      </c>
      <c r="M6" s="390">
        <f t="shared" si="0"/>
        <v>0</v>
      </c>
      <c r="N6" s="425">
        <f t="shared" si="1"/>
        <v>0</v>
      </c>
      <c r="O6" s="341">
        <f t="shared" si="2"/>
        <v>0</v>
      </c>
      <c r="P6" s="342"/>
      <c r="Q6" s="1365"/>
    </row>
    <row r="7" spans="1:19" ht="17.25" customHeight="1">
      <c r="A7" s="333">
        <v>5</v>
      </c>
      <c r="B7" s="388" t="s">
        <v>2412</v>
      </c>
      <c r="C7" s="335" t="s">
        <v>2413</v>
      </c>
      <c r="D7" s="422" t="s">
        <v>2414</v>
      </c>
      <c r="E7" s="369">
        <v>1</v>
      </c>
      <c r="F7" s="423" t="s">
        <v>2415</v>
      </c>
      <c r="G7" s="336" t="s">
        <v>2416</v>
      </c>
      <c r="H7" s="412">
        <v>0</v>
      </c>
      <c r="I7" s="337" t="s">
        <v>2532</v>
      </c>
      <c r="J7" s="424"/>
      <c r="K7" s="412">
        <v>6.8000000000000005E-2</v>
      </c>
      <c r="L7" s="412">
        <v>6.8000000000000005E-2</v>
      </c>
      <c r="M7" s="390">
        <f t="shared" si="0"/>
        <v>0</v>
      </c>
      <c r="N7" s="425">
        <f t="shared" si="1"/>
        <v>0</v>
      </c>
      <c r="O7" s="341">
        <f t="shared" si="2"/>
        <v>0</v>
      </c>
      <c r="P7" s="342"/>
      <c r="Q7" s="1365"/>
    </row>
    <row r="8" spans="1:19" s="165" customFormat="1" ht="17.25" customHeight="1">
      <c r="A8" s="333">
        <v>6</v>
      </c>
      <c r="B8" s="388" t="s">
        <v>1956</v>
      </c>
      <c r="C8" s="335" t="s">
        <v>316</v>
      </c>
      <c r="D8" s="422" t="s">
        <v>1088</v>
      </c>
      <c r="E8" s="369">
        <v>1</v>
      </c>
      <c r="F8" s="423" t="s">
        <v>313</v>
      </c>
      <c r="G8" s="336" t="s">
        <v>314</v>
      </c>
      <c r="H8" s="412">
        <v>0</v>
      </c>
      <c r="I8" s="337" t="s">
        <v>2532</v>
      </c>
      <c r="J8" s="424"/>
      <c r="K8" s="412">
        <v>0.30499999999999999</v>
      </c>
      <c r="L8" s="412">
        <v>0.30499999999999999</v>
      </c>
      <c r="M8" s="390">
        <f t="shared" si="0"/>
        <v>0</v>
      </c>
      <c r="N8" s="425">
        <f t="shared" si="1"/>
        <v>0</v>
      </c>
      <c r="O8" s="341">
        <f t="shared" si="2"/>
        <v>0</v>
      </c>
      <c r="P8" s="342"/>
      <c r="Q8" s="1365"/>
      <c r="R8" s="66"/>
      <c r="S8" s="66"/>
    </row>
    <row r="9" spans="1:19" ht="17.25" customHeight="1">
      <c r="A9" s="71">
        <v>7</v>
      </c>
      <c r="B9" s="72" t="s">
        <v>1953</v>
      </c>
      <c r="C9" s="73" t="s">
        <v>1364</v>
      </c>
      <c r="D9" s="232" t="s">
        <v>984</v>
      </c>
      <c r="E9" s="180">
        <v>1</v>
      </c>
      <c r="F9" s="233" t="s">
        <v>313</v>
      </c>
      <c r="G9" s="74" t="s">
        <v>314</v>
      </c>
      <c r="H9" s="120">
        <v>0</v>
      </c>
      <c r="I9" s="57" t="s">
        <v>2532</v>
      </c>
      <c r="J9" s="121"/>
      <c r="K9" s="120">
        <v>0.31730000000000003</v>
      </c>
      <c r="L9" s="120">
        <v>0.31730000000000003</v>
      </c>
      <c r="M9" s="122">
        <f t="shared" si="0"/>
        <v>0</v>
      </c>
      <c r="N9" s="123">
        <f t="shared" si="1"/>
        <v>0</v>
      </c>
      <c r="O9" s="78">
        <f t="shared" si="2"/>
        <v>0</v>
      </c>
      <c r="P9" s="79"/>
      <c r="Q9" s="1365"/>
    </row>
    <row r="10" spans="1:19" ht="17.25" customHeight="1">
      <c r="A10" s="426">
        <v>10</v>
      </c>
      <c r="B10" s="407" t="s">
        <v>1954</v>
      </c>
      <c r="C10" s="347" t="s">
        <v>1365</v>
      </c>
      <c r="D10" s="427" t="s">
        <v>1370</v>
      </c>
      <c r="E10" s="428">
        <v>1</v>
      </c>
      <c r="F10" s="429" t="s">
        <v>313</v>
      </c>
      <c r="G10" s="408" t="s">
        <v>314</v>
      </c>
      <c r="H10" s="430">
        <v>0</v>
      </c>
      <c r="I10" s="345" t="s">
        <v>2532</v>
      </c>
      <c r="J10" s="431"/>
      <c r="K10" s="430">
        <v>1.6451</v>
      </c>
      <c r="L10" s="430">
        <v>1.6451</v>
      </c>
      <c r="M10" s="432">
        <f t="shared" si="0"/>
        <v>0</v>
      </c>
      <c r="N10" s="433">
        <f t="shared" si="1"/>
        <v>0</v>
      </c>
      <c r="O10" s="409">
        <f t="shared" si="2"/>
        <v>0</v>
      </c>
      <c r="P10" s="410"/>
      <c r="Q10" s="1365"/>
    </row>
    <row r="11" spans="1:19" s="80" customFormat="1" ht="17.25" customHeight="1">
      <c r="A11" s="71">
        <v>12</v>
      </c>
      <c r="B11" s="72" t="s">
        <v>1957</v>
      </c>
      <c r="C11" s="73" t="s">
        <v>1366</v>
      </c>
      <c r="D11" s="232" t="s">
        <v>1371</v>
      </c>
      <c r="E11" s="180">
        <v>1</v>
      </c>
      <c r="F11" s="233" t="s">
        <v>313</v>
      </c>
      <c r="G11" s="74" t="s">
        <v>314</v>
      </c>
      <c r="H11" s="120">
        <v>0</v>
      </c>
      <c r="I11" s="57" t="s">
        <v>2532</v>
      </c>
      <c r="J11" s="121"/>
      <c r="K11" s="120">
        <v>0.30380000000000001</v>
      </c>
      <c r="L11" s="120">
        <v>0.30380000000000001</v>
      </c>
      <c r="M11" s="122"/>
      <c r="N11" s="123"/>
      <c r="O11" s="78"/>
      <c r="P11" s="79"/>
      <c r="Q11" s="1365"/>
      <c r="R11" s="66"/>
      <c r="S11" s="66"/>
    </row>
    <row r="12" spans="1:19" s="254" customFormat="1">
      <c r="A12" s="71">
        <v>15</v>
      </c>
      <c r="B12" s="72" t="s">
        <v>315</v>
      </c>
      <c r="C12" s="73" t="s">
        <v>316</v>
      </c>
      <c r="D12" s="232" t="s">
        <v>6</v>
      </c>
      <c r="E12" s="180">
        <v>1</v>
      </c>
      <c r="F12" s="233" t="s">
        <v>313</v>
      </c>
      <c r="G12" s="74" t="s">
        <v>314</v>
      </c>
      <c r="H12" s="120">
        <v>0</v>
      </c>
      <c r="I12" s="57" t="s">
        <v>2532</v>
      </c>
      <c r="J12" s="121"/>
      <c r="K12" s="120">
        <v>0.30499999999999999</v>
      </c>
      <c r="L12" s="120">
        <v>0.30499999999999999</v>
      </c>
      <c r="M12" s="122"/>
      <c r="N12" s="123"/>
      <c r="O12" s="78"/>
      <c r="P12" s="79"/>
      <c r="Q12" s="1365"/>
      <c r="R12" s="66"/>
      <c r="S12" s="66"/>
    </row>
    <row r="13" spans="1:19" s="254" customFormat="1">
      <c r="A13" s="333">
        <v>16</v>
      </c>
      <c r="B13" s="388" t="s">
        <v>1950</v>
      </c>
      <c r="C13" s="335" t="s">
        <v>1367</v>
      </c>
      <c r="D13" s="422" t="s">
        <v>1319</v>
      </c>
      <c r="E13" s="369">
        <v>1</v>
      </c>
      <c r="F13" s="423" t="s">
        <v>313</v>
      </c>
      <c r="G13" s="336" t="s">
        <v>314</v>
      </c>
      <c r="H13" s="412">
        <v>0</v>
      </c>
      <c r="I13" s="337" t="s">
        <v>2532</v>
      </c>
      <c r="J13" s="424"/>
      <c r="K13" s="412">
        <v>0.81</v>
      </c>
      <c r="L13" s="412">
        <v>0.81</v>
      </c>
      <c r="M13" s="390"/>
      <c r="N13" s="425"/>
      <c r="O13" s="341"/>
      <c r="P13" s="342"/>
      <c r="Q13" s="1365"/>
      <c r="R13" s="66"/>
      <c r="S13" s="66"/>
    </row>
    <row r="14" spans="1:19" s="254" customFormat="1">
      <c r="A14" s="333"/>
      <c r="B14" s="388" t="s">
        <v>1950</v>
      </c>
      <c r="C14" s="335" t="s">
        <v>1367</v>
      </c>
      <c r="D14" s="422" t="s">
        <v>1319</v>
      </c>
      <c r="E14" s="369">
        <v>1</v>
      </c>
      <c r="F14" s="423" t="s">
        <v>313</v>
      </c>
      <c r="G14" s="336" t="s">
        <v>314</v>
      </c>
      <c r="H14" s="412">
        <v>5000</v>
      </c>
      <c r="I14" s="337"/>
      <c r="J14" s="424"/>
      <c r="K14" s="412">
        <v>0.81</v>
      </c>
      <c r="L14" s="412">
        <v>0.81</v>
      </c>
      <c r="M14" s="390"/>
      <c r="N14" s="425"/>
      <c r="O14" s="341"/>
      <c r="P14" s="342"/>
      <c r="Q14" s="1365"/>
      <c r="R14" s="66"/>
      <c r="S14" s="66"/>
    </row>
    <row r="15" spans="1:19" s="254" customFormat="1">
      <c r="A15" s="333"/>
      <c r="B15" s="388" t="s">
        <v>1950</v>
      </c>
      <c r="C15" s="335" t="s">
        <v>1367</v>
      </c>
      <c r="D15" s="422" t="s">
        <v>1319</v>
      </c>
      <c r="E15" s="369">
        <v>1</v>
      </c>
      <c r="F15" s="423" t="s">
        <v>313</v>
      </c>
      <c r="G15" s="336" t="s">
        <v>314</v>
      </c>
      <c r="H15" s="412">
        <v>10000</v>
      </c>
      <c r="I15" s="337"/>
      <c r="J15" s="424"/>
      <c r="K15" s="412">
        <v>0.80200000000000005</v>
      </c>
      <c r="L15" s="412">
        <v>0.80200000000000005</v>
      </c>
      <c r="M15" s="390"/>
      <c r="N15" s="425"/>
      <c r="O15" s="341"/>
      <c r="P15" s="342"/>
      <c r="Q15" s="1365"/>
      <c r="R15" s="66"/>
      <c r="S15" s="66"/>
    </row>
    <row r="16" spans="1:19" s="254" customFormat="1">
      <c r="A16" s="333"/>
      <c r="B16" s="388" t="s">
        <v>1950</v>
      </c>
      <c r="C16" s="335" t="s">
        <v>1367</v>
      </c>
      <c r="D16" s="422" t="s">
        <v>1319</v>
      </c>
      <c r="E16" s="369">
        <v>1</v>
      </c>
      <c r="F16" s="423" t="s">
        <v>313</v>
      </c>
      <c r="G16" s="336" t="s">
        <v>314</v>
      </c>
      <c r="H16" s="412">
        <v>30000</v>
      </c>
      <c r="I16" s="337"/>
      <c r="J16" s="424"/>
      <c r="K16" s="412">
        <v>0.79400000000000004</v>
      </c>
      <c r="L16" s="412">
        <v>0.79400000000000004</v>
      </c>
      <c r="M16" s="390"/>
      <c r="N16" s="425"/>
      <c r="O16" s="341"/>
      <c r="P16" s="342"/>
      <c r="Q16" s="1365"/>
      <c r="R16" s="66"/>
      <c r="S16" s="66"/>
    </row>
    <row r="17" spans="1:19" s="254" customFormat="1">
      <c r="A17" s="333"/>
      <c r="B17" s="388" t="s">
        <v>1950</v>
      </c>
      <c r="C17" s="335" t="s">
        <v>1367</v>
      </c>
      <c r="D17" s="422" t="s">
        <v>1319</v>
      </c>
      <c r="E17" s="369">
        <v>1</v>
      </c>
      <c r="F17" s="423" t="s">
        <v>313</v>
      </c>
      <c r="G17" s="336" t="s">
        <v>314</v>
      </c>
      <c r="H17" s="412">
        <v>50000</v>
      </c>
      <c r="I17" s="337"/>
      <c r="J17" s="424"/>
      <c r="K17" s="412">
        <v>0.78700000000000003</v>
      </c>
      <c r="L17" s="412">
        <v>0.78700000000000003</v>
      </c>
      <c r="M17" s="390"/>
      <c r="N17" s="425"/>
      <c r="O17" s="341"/>
      <c r="P17" s="342"/>
      <c r="Q17" s="1365"/>
      <c r="R17" s="66"/>
      <c r="S17" s="66"/>
    </row>
    <row r="18" spans="1:19" s="254" customFormat="1">
      <c r="A18" s="333"/>
      <c r="B18" s="388" t="s">
        <v>1950</v>
      </c>
      <c r="C18" s="335" t="s">
        <v>1367</v>
      </c>
      <c r="D18" s="422" t="s">
        <v>1319</v>
      </c>
      <c r="E18" s="369">
        <v>1</v>
      </c>
      <c r="F18" s="423" t="s">
        <v>313</v>
      </c>
      <c r="G18" s="336" t="s">
        <v>314</v>
      </c>
      <c r="H18" s="412">
        <v>100000</v>
      </c>
      <c r="I18" s="337"/>
      <c r="J18" s="424"/>
      <c r="K18" s="412">
        <v>0.78</v>
      </c>
      <c r="L18" s="412">
        <v>0.78</v>
      </c>
      <c r="M18" s="390"/>
      <c r="N18" s="425"/>
      <c r="O18" s="341"/>
      <c r="P18" s="342"/>
      <c r="Q18" s="1365"/>
      <c r="R18" s="66"/>
      <c r="S18" s="66"/>
    </row>
    <row r="19" spans="1:19" s="254" customFormat="1">
      <c r="A19" s="333"/>
      <c r="B19" s="388" t="s">
        <v>1950</v>
      </c>
      <c r="C19" s="335" t="s">
        <v>1367</v>
      </c>
      <c r="D19" s="422" t="s">
        <v>1319</v>
      </c>
      <c r="E19" s="369">
        <v>1</v>
      </c>
      <c r="F19" s="423" t="s">
        <v>313</v>
      </c>
      <c r="G19" s="336" t="s">
        <v>314</v>
      </c>
      <c r="H19" s="412">
        <v>200000</v>
      </c>
      <c r="I19" s="337"/>
      <c r="J19" s="424"/>
      <c r="K19" s="412">
        <v>0.77200000000000002</v>
      </c>
      <c r="L19" s="412">
        <v>0.77200000000000002</v>
      </c>
      <c r="M19" s="390"/>
      <c r="N19" s="425"/>
      <c r="O19" s="341"/>
      <c r="P19" s="342"/>
      <c r="Q19" s="1365"/>
      <c r="R19" s="66"/>
      <c r="S19" s="66"/>
    </row>
    <row r="20" spans="1:19" s="254" customFormat="1">
      <c r="A20" s="333">
        <v>17</v>
      </c>
      <c r="B20" s="388" t="s">
        <v>1951</v>
      </c>
      <c r="C20" s="335" t="s">
        <v>1369</v>
      </c>
      <c r="D20" s="422" t="s">
        <v>1319</v>
      </c>
      <c r="E20" s="369">
        <v>1</v>
      </c>
      <c r="F20" s="423" t="s">
        <v>313</v>
      </c>
      <c r="G20" s="336" t="s">
        <v>314</v>
      </c>
      <c r="H20" s="412">
        <v>0</v>
      </c>
      <c r="I20" s="337" t="s">
        <v>2532</v>
      </c>
      <c r="J20" s="424"/>
      <c r="K20" s="412">
        <v>8.7999999999999995E-2</v>
      </c>
      <c r="L20" s="412">
        <v>8.7999999999999995E-2</v>
      </c>
      <c r="M20" s="390"/>
      <c r="N20" s="425"/>
      <c r="O20" s="341"/>
      <c r="P20" s="342"/>
      <c r="Q20" s="1365"/>
      <c r="R20" s="66"/>
      <c r="S20" s="66"/>
    </row>
    <row r="21" spans="1:19" s="254" customFormat="1">
      <c r="A21" s="333"/>
      <c r="B21" s="388" t="s">
        <v>1951</v>
      </c>
      <c r="C21" s="335" t="s">
        <v>1369</v>
      </c>
      <c r="D21" s="422" t="s">
        <v>1319</v>
      </c>
      <c r="E21" s="369">
        <v>1</v>
      </c>
      <c r="F21" s="423" t="s">
        <v>313</v>
      </c>
      <c r="G21" s="336" t="s">
        <v>314</v>
      </c>
      <c r="H21" s="412">
        <v>5000</v>
      </c>
      <c r="I21" s="337"/>
      <c r="J21" s="424"/>
      <c r="K21" s="412">
        <v>8.7999999999999995E-2</v>
      </c>
      <c r="L21" s="412">
        <v>8.7999999999999995E-2</v>
      </c>
      <c r="M21" s="390"/>
      <c r="N21" s="425"/>
      <c r="O21" s="341"/>
      <c r="P21" s="342"/>
      <c r="Q21" s="1365"/>
      <c r="R21" s="66"/>
      <c r="S21" s="66"/>
    </row>
    <row r="22" spans="1:19" s="254" customFormat="1">
      <c r="A22" s="333"/>
      <c r="B22" s="388" t="s">
        <v>1951</v>
      </c>
      <c r="C22" s="335" t="s">
        <v>1369</v>
      </c>
      <c r="D22" s="422" t="s">
        <v>1319</v>
      </c>
      <c r="E22" s="369">
        <v>1</v>
      </c>
      <c r="F22" s="423" t="s">
        <v>313</v>
      </c>
      <c r="G22" s="336" t="s">
        <v>314</v>
      </c>
      <c r="H22" s="412">
        <v>200000</v>
      </c>
      <c r="I22" s="337"/>
      <c r="J22" s="424"/>
      <c r="K22" s="412">
        <v>8.7999999999999995E-2</v>
      </c>
      <c r="L22" s="412">
        <v>8.7999999999999995E-2</v>
      </c>
      <c r="M22" s="390"/>
      <c r="N22" s="425"/>
      <c r="O22" s="341"/>
      <c r="P22" s="342"/>
      <c r="Q22" s="1365"/>
      <c r="R22" s="66"/>
      <c r="S22" s="66"/>
    </row>
    <row r="23" spans="1:19" s="254" customFormat="1">
      <c r="A23" s="71">
        <v>22</v>
      </c>
      <c r="B23" s="72" t="s">
        <v>1958</v>
      </c>
      <c r="C23" s="73" t="s">
        <v>1892</v>
      </c>
      <c r="D23" s="232" t="s">
        <v>1834</v>
      </c>
      <c r="E23" s="180">
        <v>1</v>
      </c>
      <c r="F23" s="233" t="s">
        <v>313</v>
      </c>
      <c r="G23" s="74" t="s">
        <v>314</v>
      </c>
      <c r="H23" s="120">
        <v>0</v>
      </c>
      <c r="I23" s="57" t="s">
        <v>1891</v>
      </c>
      <c r="J23" s="909"/>
      <c r="K23" s="120">
        <v>0.30499999999999999</v>
      </c>
      <c r="L23" s="120">
        <v>0.30499999999999999</v>
      </c>
      <c r="M23" s="884"/>
      <c r="N23" s="885"/>
      <c r="O23" s="886"/>
      <c r="P23" s="887"/>
      <c r="Q23" s="1365"/>
      <c r="R23" s="66"/>
      <c r="S23" s="66"/>
    </row>
    <row r="24" spans="1:19" s="254" customFormat="1">
      <c r="A24" s="71"/>
      <c r="B24" s="72" t="s">
        <v>1958</v>
      </c>
      <c r="C24" s="73" t="s">
        <v>1892</v>
      </c>
      <c r="D24" s="232" t="s">
        <v>1834</v>
      </c>
      <c r="E24" s="180">
        <v>1</v>
      </c>
      <c r="F24" s="233" t="s">
        <v>313</v>
      </c>
      <c r="G24" s="74" t="s">
        <v>314</v>
      </c>
      <c r="H24" s="120">
        <v>10000</v>
      </c>
      <c r="I24" s="57"/>
      <c r="J24" s="909"/>
      <c r="K24" s="120">
        <v>0.30499999999999999</v>
      </c>
      <c r="L24" s="120">
        <v>0.30499999999999999</v>
      </c>
      <c r="M24" s="884"/>
      <c r="N24" s="885"/>
      <c r="O24" s="886"/>
      <c r="P24" s="887"/>
      <c r="Q24" s="1365"/>
      <c r="R24" s="66"/>
      <c r="S24" s="66"/>
    </row>
    <row r="25" spans="1:19" s="254" customFormat="1">
      <c r="A25" s="71">
        <v>23</v>
      </c>
      <c r="B25" s="72" t="s">
        <v>1959</v>
      </c>
      <c r="C25" s="73" t="s">
        <v>1893</v>
      </c>
      <c r="D25" s="232" t="s">
        <v>1889</v>
      </c>
      <c r="E25" s="180">
        <v>1</v>
      </c>
      <c r="F25" s="233" t="s">
        <v>313</v>
      </c>
      <c r="G25" s="74" t="s">
        <v>314</v>
      </c>
      <c r="H25" s="120">
        <v>0</v>
      </c>
      <c r="I25" s="57" t="s">
        <v>2624</v>
      </c>
      <c r="J25" s="909"/>
      <c r="K25" s="1257">
        <v>1.1479999999999999</v>
      </c>
      <c r="L25" s="120">
        <v>1.2050000000000001</v>
      </c>
      <c r="M25" s="884"/>
      <c r="N25" s="885"/>
      <c r="O25" s="886"/>
      <c r="P25" s="887"/>
      <c r="Q25" s="1365"/>
      <c r="R25" s="66"/>
      <c r="S25" s="66"/>
    </row>
    <row r="26" spans="1:19" s="254" customFormat="1">
      <c r="A26" s="71">
        <v>24</v>
      </c>
      <c r="B26" s="72" t="s">
        <v>1960</v>
      </c>
      <c r="C26" s="73" t="s">
        <v>1894</v>
      </c>
      <c r="D26" s="232" t="s">
        <v>1890</v>
      </c>
      <c r="E26" s="180">
        <v>1</v>
      </c>
      <c r="F26" s="233" t="s">
        <v>313</v>
      </c>
      <c r="G26" s="74" t="s">
        <v>314</v>
      </c>
      <c r="H26" s="120">
        <v>0</v>
      </c>
      <c r="I26" s="57" t="s">
        <v>2623</v>
      </c>
      <c r="J26" s="909"/>
      <c r="K26" s="120">
        <v>0.65300000000000002</v>
      </c>
      <c r="L26" s="120">
        <v>0.65300000000000002</v>
      </c>
      <c r="M26" s="884"/>
      <c r="N26" s="885"/>
      <c r="O26" s="886"/>
      <c r="P26" s="887"/>
      <c r="Q26" s="1365"/>
      <c r="R26" s="66"/>
      <c r="S26" s="66"/>
    </row>
    <row r="27" spans="1:19" s="254" customFormat="1">
      <c r="A27" s="71">
        <v>25</v>
      </c>
      <c r="B27" s="72" t="s">
        <v>1961</v>
      </c>
      <c r="C27" s="73" t="s">
        <v>1895</v>
      </c>
      <c r="D27" s="232" t="s">
        <v>1834</v>
      </c>
      <c r="E27" s="180">
        <v>1</v>
      </c>
      <c r="F27" s="233" t="s">
        <v>313</v>
      </c>
      <c r="G27" s="74" t="s">
        <v>314</v>
      </c>
      <c r="H27" s="120">
        <v>0</v>
      </c>
      <c r="I27" s="57" t="s">
        <v>1891</v>
      </c>
      <c r="J27" s="909"/>
      <c r="K27" s="120">
        <v>6.8000000000000005E-2</v>
      </c>
      <c r="L27" s="120">
        <v>6.8000000000000005E-2</v>
      </c>
      <c r="M27" s="884"/>
      <c r="N27" s="885"/>
      <c r="O27" s="886"/>
      <c r="P27" s="887"/>
      <c r="Q27" s="1365"/>
      <c r="R27" s="66"/>
      <c r="S27" s="66"/>
    </row>
    <row r="28" spans="1:19" s="254" customFormat="1">
      <c r="A28" s="71"/>
      <c r="B28" s="72" t="s">
        <v>1961</v>
      </c>
      <c r="C28" s="73" t="s">
        <v>1895</v>
      </c>
      <c r="D28" s="232" t="s">
        <v>1834</v>
      </c>
      <c r="E28" s="180">
        <v>1</v>
      </c>
      <c r="F28" s="233" t="s">
        <v>313</v>
      </c>
      <c r="G28" s="74" t="s">
        <v>314</v>
      </c>
      <c r="H28" s="120">
        <v>10000</v>
      </c>
      <c r="I28" s="57"/>
      <c r="J28" s="909"/>
      <c r="K28" s="120">
        <v>6.8000000000000005E-2</v>
      </c>
      <c r="L28" s="120">
        <v>6.8000000000000005E-2</v>
      </c>
      <c r="M28" s="884"/>
      <c r="N28" s="885"/>
      <c r="O28" s="886"/>
      <c r="P28" s="887"/>
      <c r="Q28" s="1365"/>
      <c r="R28" s="66"/>
      <c r="S28" s="66"/>
    </row>
  </sheetData>
  <phoneticPr fontId="3" type="noConversion"/>
  <printOptions horizontalCentered="1"/>
  <pageMargins left="0.15748031496062992" right="0.15748031496062992" top="0.33" bottom="0.25" header="0.31" footer="0.17"/>
  <pageSetup paperSize="9" scale="75" orientation="landscape" r:id="rId1"/>
  <headerFooter alignWithMargins="0">
    <oddFooter>第 &amp;P 页，共 &amp;N 页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enableFormatConditionsCalculation="0">
    <tabColor indexed="41"/>
  </sheetPr>
  <dimension ref="A1:P151"/>
  <sheetViews>
    <sheetView showGridLines="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D135" sqref="D135"/>
    </sheetView>
  </sheetViews>
  <sheetFormatPr defaultColWidth="9" defaultRowHeight="15.6"/>
  <cols>
    <col min="1" max="1" width="4.59765625" style="66" customWidth="1"/>
    <col min="2" max="2" width="12" style="65" customWidth="1"/>
    <col min="3" max="3" width="32.09765625" style="65" bestFit="1" customWidth="1"/>
    <col min="4" max="4" width="25.5" style="65" customWidth="1"/>
    <col min="5" max="5" width="6.59765625" style="36" customWidth="1"/>
    <col min="6" max="6" width="4.8984375" style="36" bestFit="1" customWidth="1"/>
    <col min="7" max="7" width="4.59765625" style="36" bestFit="1" customWidth="1"/>
    <col min="8" max="8" width="10.8984375" style="66" hidden="1" customWidth="1"/>
    <col min="9" max="11" width="10.8984375" style="66" customWidth="1"/>
    <col min="12" max="12" width="10.8984375" style="66" bestFit="1" customWidth="1"/>
    <col min="13" max="13" width="12.69921875" style="66" customWidth="1"/>
    <col min="14" max="14" width="11" style="66" customWidth="1"/>
    <col min="15" max="15" width="11.09765625" style="66" bestFit="1" customWidth="1"/>
    <col min="16" max="16" width="25.69921875" style="66" bestFit="1" customWidth="1"/>
    <col min="17" max="16384" width="9" style="66"/>
  </cols>
  <sheetData>
    <row r="1" spans="1:16" ht="23.25" customHeight="1">
      <c r="A1" s="34" t="s">
        <v>2311</v>
      </c>
      <c r="B1" s="64"/>
    </row>
    <row r="2" spans="1:16" ht="25.5" customHeight="1" thickBot="1">
      <c r="B2" s="64"/>
      <c r="I2" s="114"/>
      <c r="J2" s="114"/>
      <c r="K2" s="114"/>
      <c r="O2" s="39"/>
      <c r="P2" s="40"/>
    </row>
    <row r="3" spans="1:16">
      <c r="A3" s="41" t="s">
        <v>484</v>
      </c>
      <c r="B3" s="41" t="s">
        <v>687</v>
      </c>
      <c r="C3" s="67" t="s">
        <v>688</v>
      </c>
      <c r="D3" s="67" t="s">
        <v>485</v>
      </c>
      <c r="E3" s="67" t="s">
        <v>486</v>
      </c>
      <c r="F3" s="67" t="s">
        <v>689</v>
      </c>
      <c r="G3" s="67" t="s">
        <v>690</v>
      </c>
      <c r="H3" s="45" t="s">
        <v>487</v>
      </c>
      <c r="I3" s="115" t="s">
        <v>488</v>
      </c>
      <c r="J3" s="116" t="s">
        <v>489</v>
      </c>
      <c r="K3" s="117" t="s">
        <v>490</v>
      </c>
      <c r="L3" s="45" t="s">
        <v>491</v>
      </c>
      <c r="M3" s="67" t="s">
        <v>492</v>
      </c>
      <c r="N3" s="67" t="s">
        <v>493</v>
      </c>
      <c r="O3" s="67" t="s">
        <v>494</v>
      </c>
      <c r="P3" s="68" t="s">
        <v>495</v>
      </c>
    </row>
    <row r="4" spans="1:16">
      <c r="A4" s="49"/>
      <c r="B4" s="49" t="s">
        <v>691</v>
      </c>
      <c r="C4" s="69" t="s">
        <v>692</v>
      </c>
      <c r="D4" s="69" t="s">
        <v>496</v>
      </c>
      <c r="E4" s="69" t="s">
        <v>497</v>
      </c>
      <c r="F4" s="69" t="s">
        <v>693</v>
      </c>
      <c r="G4" s="69" t="s">
        <v>693</v>
      </c>
      <c r="H4" s="53" t="s">
        <v>498</v>
      </c>
      <c r="I4" s="53" t="s">
        <v>499</v>
      </c>
      <c r="J4" s="118" t="s">
        <v>697</v>
      </c>
      <c r="K4" s="119" t="s">
        <v>500</v>
      </c>
      <c r="L4" s="53" t="s">
        <v>501</v>
      </c>
      <c r="M4" s="69" t="s">
        <v>502</v>
      </c>
      <c r="N4" s="69" t="s">
        <v>503</v>
      </c>
      <c r="O4" s="69" t="s">
        <v>504</v>
      </c>
      <c r="P4" s="70" t="s">
        <v>505</v>
      </c>
    </row>
    <row r="5" spans="1:16" s="870" customFormat="1" ht="17.25" customHeight="1">
      <c r="A5" s="333">
        <v>1</v>
      </c>
      <c r="B5" s="388" t="s">
        <v>806</v>
      </c>
      <c r="C5" s="335" t="s">
        <v>807</v>
      </c>
      <c r="D5" s="335" t="s">
        <v>506</v>
      </c>
      <c r="E5" s="336">
        <v>1</v>
      </c>
      <c r="F5" s="336" t="s">
        <v>507</v>
      </c>
      <c r="G5" s="336" t="s">
        <v>508</v>
      </c>
      <c r="H5" s="412"/>
      <c r="I5" s="337" t="s">
        <v>808</v>
      </c>
      <c r="J5" s="413">
        <v>1</v>
      </c>
      <c r="K5" s="414"/>
      <c r="L5" s="412">
        <v>1.32E-2</v>
      </c>
      <c r="M5" s="390"/>
      <c r="N5" s="425"/>
      <c r="O5" s="341"/>
      <c r="P5" s="343" t="s">
        <v>855</v>
      </c>
    </row>
    <row r="6" spans="1:16" s="870" customFormat="1" ht="17.25" customHeight="1">
      <c r="A6" s="333">
        <v>3</v>
      </c>
      <c r="B6" s="388" t="s">
        <v>809</v>
      </c>
      <c r="C6" s="335" t="s">
        <v>810</v>
      </c>
      <c r="D6" s="335" t="s">
        <v>509</v>
      </c>
      <c r="E6" s="336">
        <v>2</v>
      </c>
      <c r="F6" s="336" t="s">
        <v>507</v>
      </c>
      <c r="G6" s="336" t="s">
        <v>508</v>
      </c>
      <c r="H6" s="412">
        <v>0.92700000000000005</v>
      </c>
      <c r="I6" s="337" t="s">
        <v>811</v>
      </c>
      <c r="J6" s="413">
        <v>1</v>
      </c>
      <c r="K6" s="414"/>
      <c r="L6" s="412">
        <v>2.5000000000000001E-2</v>
      </c>
      <c r="M6" s="390"/>
      <c r="N6" s="425"/>
      <c r="O6" s="341"/>
      <c r="P6" s="343" t="s">
        <v>855</v>
      </c>
    </row>
    <row r="7" spans="1:16" s="870" customFormat="1" ht="17.25" customHeight="1">
      <c r="A7" s="333">
        <v>4</v>
      </c>
      <c r="B7" s="388" t="s">
        <v>809</v>
      </c>
      <c r="C7" s="335" t="s">
        <v>810</v>
      </c>
      <c r="D7" s="335" t="s">
        <v>509</v>
      </c>
      <c r="E7" s="336"/>
      <c r="F7" s="336" t="s">
        <v>507</v>
      </c>
      <c r="G7" s="336" t="s">
        <v>508</v>
      </c>
      <c r="H7" s="412">
        <v>0.92700000000000005</v>
      </c>
      <c r="I7" s="337"/>
      <c r="J7" s="413">
        <v>10000</v>
      </c>
      <c r="K7" s="414"/>
      <c r="L7" s="412">
        <v>2.5000000000000001E-2</v>
      </c>
      <c r="M7" s="390"/>
      <c r="N7" s="425"/>
      <c r="O7" s="341"/>
      <c r="P7" s="342"/>
    </row>
    <row r="8" spans="1:16" s="1074" customFormat="1" ht="17.25" customHeight="1">
      <c r="A8" s="333">
        <v>5</v>
      </c>
      <c r="B8" s="388" t="s">
        <v>809</v>
      </c>
      <c r="C8" s="335" t="s">
        <v>810</v>
      </c>
      <c r="D8" s="335" t="s">
        <v>509</v>
      </c>
      <c r="E8" s="336"/>
      <c r="F8" s="336" t="s">
        <v>507</v>
      </c>
      <c r="G8" s="336" t="s">
        <v>508</v>
      </c>
      <c r="H8" s="412">
        <v>1.3120000000000001</v>
      </c>
      <c r="I8" s="337"/>
      <c r="J8" s="413">
        <v>20000</v>
      </c>
      <c r="K8" s="414"/>
      <c r="L8" s="412">
        <v>2.4E-2</v>
      </c>
      <c r="M8" s="390"/>
      <c r="N8" s="425"/>
      <c r="O8" s="341"/>
      <c r="P8" s="343"/>
    </row>
    <row r="9" spans="1:16" s="1074" customFormat="1" ht="17.25" customHeight="1">
      <c r="A9" s="333">
        <v>6</v>
      </c>
      <c r="B9" s="388" t="s">
        <v>809</v>
      </c>
      <c r="C9" s="335" t="s">
        <v>810</v>
      </c>
      <c r="D9" s="335" t="s">
        <v>509</v>
      </c>
      <c r="E9" s="336"/>
      <c r="F9" s="336" t="s">
        <v>507</v>
      </c>
      <c r="G9" s="336" t="s">
        <v>508</v>
      </c>
      <c r="H9" s="412">
        <v>1.3120000000000001</v>
      </c>
      <c r="I9" s="337"/>
      <c r="J9" s="413">
        <v>30000</v>
      </c>
      <c r="K9" s="414"/>
      <c r="L9" s="412">
        <v>2.3E-2</v>
      </c>
      <c r="M9" s="390"/>
      <c r="N9" s="425"/>
      <c r="O9" s="341"/>
      <c r="P9" s="343"/>
    </row>
    <row r="10" spans="1:16" s="1074" customFormat="1" ht="17.25" customHeight="1">
      <c r="A10" s="333">
        <v>7</v>
      </c>
      <c r="B10" s="388" t="s">
        <v>809</v>
      </c>
      <c r="C10" s="335" t="s">
        <v>810</v>
      </c>
      <c r="D10" s="335" t="s">
        <v>509</v>
      </c>
      <c r="E10" s="336"/>
      <c r="F10" s="336" t="s">
        <v>507</v>
      </c>
      <c r="G10" s="336" t="s">
        <v>508</v>
      </c>
      <c r="H10" s="412"/>
      <c r="I10" s="337"/>
      <c r="J10" s="413">
        <v>50000</v>
      </c>
      <c r="K10" s="414"/>
      <c r="L10" s="412">
        <v>2.1999999999999999E-2</v>
      </c>
      <c r="M10" s="390"/>
      <c r="N10" s="425"/>
      <c r="O10" s="341"/>
      <c r="P10" s="343"/>
    </row>
    <row r="11" spans="1:16" s="870" customFormat="1" ht="17.25" customHeight="1">
      <c r="A11" s="333">
        <v>8</v>
      </c>
      <c r="B11" s="388" t="s">
        <v>809</v>
      </c>
      <c r="C11" s="335" t="s">
        <v>810</v>
      </c>
      <c r="D11" s="335" t="s">
        <v>509</v>
      </c>
      <c r="E11" s="336"/>
      <c r="F11" s="336" t="s">
        <v>507</v>
      </c>
      <c r="G11" s="336" t="s">
        <v>508</v>
      </c>
      <c r="H11" s="412">
        <v>0.92700000000000005</v>
      </c>
      <c r="I11" s="337"/>
      <c r="J11" s="413">
        <v>100000</v>
      </c>
      <c r="K11" s="414"/>
      <c r="L11" s="412">
        <v>2.1000000000000001E-2</v>
      </c>
      <c r="M11" s="390"/>
      <c r="N11" s="425"/>
      <c r="O11" s="341"/>
      <c r="P11" s="342"/>
    </row>
    <row r="12" spans="1:16" s="870" customFormat="1" ht="17.25" customHeight="1">
      <c r="A12" s="333">
        <v>9</v>
      </c>
      <c r="B12" s="388" t="s">
        <v>809</v>
      </c>
      <c r="C12" s="335" t="s">
        <v>810</v>
      </c>
      <c r="D12" s="335" t="s">
        <v>509</v>
      </c>
      <c r="E12" s="336"/>
      <c r="F12" s="336" t="s">
        <v>507</v>
      </c>
      <c r="G12" s="336" t="s">
        <v>508</v>
      </c>
      <c r="H12" s="412">
        <v>0.92700000000000005</v>
      </c>
      <c r="I12" s="337"/>
      <c r="J12" s="413">
        <v>200000</v>
      </c>
      <c r="K12" s="414"/>
      <c r="L12" s="412">
        <v>0.02</v>
      </c>
      <c r="M12" s="390"/>
      <c r="N12" s="425"/>
      <c r="O12" s="341"/>
      <c r="P12" s="342"/>
    </row>
    <row r="13" spans="1:16" s="870" customFormat="1" ht="17.25" customHeight="1">
      <c r="A13" s="333">
        <v>10</v>
      </c>
      <c r="B13" s="388" t="s">
        <v>809</v>
      </c>
      <c r="C13" s="335" t="s">
        <v>810</v>
      </c>
      <c r="D13" s="335" t="s">
        <v>509</v>
      </c>
      <c r="E13" s="336"/>
      <c r="F13" s="336" t="s">
        <v>507</v>
      </c>
      <c r="G13" s="336" t="s">
        <v>508</v>
      </c>
      <c r="H13" s="412">
        <v>0.92700000000000005</v>
      </c>
      <c r="I13" s="337"/>
      <c r="J13" s="413">
        <v>300000</v>
      </c>
      <c r="K13" s="414"/>
      <c r="L13" s="412">
        <v>1.4999999999999999E-2</v>
      </c>
      <c r="M13" s="390"/>
      <c r="N13" s="425"/>
      <c r="O13" s="341"/>
      <c r="P13" s="342"/>
    </row>
    <row r="14" spans="1:16" s="1074" customFormat="1" ht="17.25" customHeight="1">
      <c r="A14" s="333">
        <v>11</v>
      </c>
      <c r="B14" s="388" t="s">
        <v>809</v>
      </c>
      <c r="C14" s="335" t="s">
        <v>810</v>
      </c>
      <c r="D14" s="335" t="s">
        <v>509</v>
      </c>
      <c r="E14" s="336"/>
      <c r="F14" s="336" t="s">
        <v>507</v>
      </c>
      <c r="G14" s="336" t="s">
        <v>508</v>
      </c>
      <c r="H14" s="412">
        <v>1.3120000000000001</v>
      </c>
      <c r="I14" s="337"/>
      <c r="J14" s="413">
        <v>500000</v>
      </c>
      <c r="K14" s="414"/>
      <c r="L14" s="412">
        <v>1.2999999999999999E-2</v>
      </c>
      <c r="M14" s="390"/>
      <c r="N14" s="425"/>
      <c r="O14" s="341"/>
      <c r="P14" s="343"/>
    </row>
    <row r="15" spans="1:16" s="1074" customFormat="1" ht="17.25" hidden="1" customHeight="1">
      <c r="A15" s="333">
        <v>13</v>
      </c>
      <c r="B15" s="388" t="s">
        <v>812</v>
      </c>
      <c r="C15" s="335" t="s">
        <v>846</v>
      </c>
      <c r="D15" s="335" t="s">
        <v>969</v>
      </c>
      <c r="E15" s="336">
        <v>1</v>
      </c>
      <c r="F15" s="336" t="s">
        <v>507</v>
      </c>
      <c r="G15" s="336" t="s">
        <v>508</v>
      </c>
      <c r="H15" s="412"/>
      <c r="I15" s="337" t="s">
        <v>847</v>
      </c>
      <c r="J15" s="413">
        <v>1</v>
      </c>
      <c r="K15" s="414"/>
      <c r="L15" s="412">
        <v>9.1999999999999998E-2</v>
      </c>
      <c r="M15" s="390"/>
      <c r="N15" s="425"/>
      <c r="O15" s="341"/>
      <c r="P15" s="343" t="s">
        <v>855</v>
      </c>
    </row>
    <row r="16" spans="1:16" s="870" customFormat="1" ht="17.25" hidden="1" customHeight="1">
      <c r="A16" s="333">
        <v>14</v>
      </c>
      <c r="B16" s="388" t="s">
        <v>812</v>
      </c>
      <c r="C16" s="335" t="s">
        <v>846</v>
      </c>
      <c r="D16" s="335" t="s">
        <v>969</v>
      </c>
      <c r="E16" s="336"/>
      <c r="F16" s="336" t="s">
        <v>507</v>
      </c>
      <c r="G16" s="336" t="s">
        <v>508</v>
      </c>
      <c r="H16" s="412">
        <v>0.92700000000000005</v>
      </c>
      <c r="I16" s="337"/>
      <c r="J16" s="413">
        <v>10000</v>
      </c>
      <c r="K16" s="414"/>
      <c r="L16" s="412">
        <v>9.1999999999999998E-2</v>
      </c>
      <c r="M16" s="390"/>
      <c r="N16" s="425"/>
      <c r="O16" s="341"/>
      <c r="P16" s="342"/>
    </row>
    <row r="17" spans="1:16" s="870" customFormat="1" ht="17.25" hidden="1" customHeight="1">
      <c r="A17" s="333">
        <v>14</v>
      </c>
      <c r="B17" s="388" t="s">
        <v>812</v>
      </c>
      <c r="C17" s="335" t="s">
        <v>846</v>
      </c>
      <c r="D17" s="335" t="s">
        <v>969</v>
      </c>
      <c r="E17" s="336"/>
      <c r="F17" s="336" t="s">
        <v>507</v>
      </c>
      <c r="G17" s="336" t="s">
        <v>508</v>
      </c>
      <c r="H17" s="412">
        <v>0.92700000000000005</v>
      </c>
      <c r="I17" s="337"/>
      <c r="J17" s="413">
        <v>30000</v>
      </c>
      <c r="K17" s="414"/>
      <c r="L17" s="412">
        <v>0.09</v>
      </c>
      <c r="M17" s="390"/>
      <c r="N17" s="425"/>
      <c r="O17" s="341"/>
      <c r="P17" s="342"/>
    </row>
    <row r="18" spans="1:16" s="870" customFormat="1" ht="17.25" hidden="1" customHeight="1">
      <c r="A18" s="333">
        <v>15</v>
      </c>
      <c r="B18" s="388" t="s">
        <v>812</v>
      </c>
      <c r="C18" s="335" t="s">
        <v>846</v>
      </c>
      <c r="D18" s="335" t="s">
        <v>969</v>
      </c>
      <c r="E18" s="336"/>
      <c r="F18" s="336" t="s">
        <v>507</v>
      </c>
      <c r="G18" s="336" t="s">
        <v>508</v>
      </c>
      <c r="H18" s="412">
        <v>0.92700000000000005</v>
      </c>
      <c r="I18" s="337"/>
      <c r="J18" s="413">
        <v>50000</v>
      </c>
      <c r="K18" s="414"/>
      <c r="L18" s="412">
        <v>8.7999999999999995E-2</v>
      </c>
      <c r="M18" s="390"/>
      <c r="N18" s="425"/>
      <c r="O18" s="341"/>
      <c r="P18" s="342"/>
    </row>
    <row r="19" spans="1:16" s="870" customFormat="1" ht="17.25" hidden="1" customHeight="1">
      <c r="A19" s="333">
        <v>16</v>
      </c>
      <c r="B19" s="388" t="s">
        <v>812</v>
      </c>
      <c r="C19" s="335" t="s">
        <v>846</v>
      </c>
      <c r="D19" s="335" t="s">
        <v>969</v>
      </c>
      <c r="E19" s="336"/>
      <c r="F19" s="336" t="s">
        <v>507</v>
      </c>
      <c r="G19" s="336" t="s">
        <v>508</v>
      </c>
      <c r="H19" s="412">
        <v>0.92700000000000005</v>
      </c>
      <c r="I19" s="337"/>
      <c r="J19" s="413">
        <v>100000</v>
      </c>
      <c r="K19" s="414"/>
      <c r="L19" s="412">
        <v>8.5000000000000006E-2</v>
      </c>
      <c r="M19" s="390"/>
      <c r="N19" s="425"/>
      <c r="O19" s="341"/>
      <c r="P19" s="342"/>
    </row>
    <row r="20" spans="1:16" s="1074" customFormat="1" ht="17.25" hidden="1" customHeight="1">
      <c r="A20" s="333">
        <v>17</v>
      </c>
      <c r="B20" s="388" t="s">
        <v>812</v>
      </c>
      <c r="C20" s="335" t="s">
        <v>846</v>
      </c>
      <c r="D20" s="335" t="s">
        <v>969</v>
      </c>
      <c r="E20" s="336"/>
      <c r="F20" s="336" t="s">
        <v>507</v>
      </c>
      <c r="G20" s="336" t="s">
        <v>508</v>
      </c>
      <c r="H20" s="412">
        <v>1.3120000000000001</v>
      </c>
      <c r="I20" s="337"/>
      <c r="J20" s="413">
        <v>300000</v>
      </c>
      <c r="K20" s="414"/>
      <c r="L20" s="412">
        <v>8.3000000000000004E-2</v>
      </c>
      <c r="M20" s="390"/>
      <c r="N20" s="425"/>
      <c r="O20" s="341"/>
      <c r="P20" s="343"/>
    </row>
    <row r="21" spans="1:16" s="1074" customFormat="1" ht="17.25" hidden="1" customHeight="1">
      <c r="A21" s="333">
        <v>18</v>
      </c>
      <c r="B21" s="388" t="s">
        <v>812</v>
      </c>
      <c r="C21" s="335" t="s">
        <v>846</v>
      </c>
      <c r="D21" s="335" t="s">
        <v>969</v>
      </c>
      <c r="E21" s="336"/>
      <c r="F21" s="336" t="s">
        <v>507</v>
      </c>
      <c r="G21" s="336" t="s">
        <v>508</v>
      </c>
      <c r="H21" s="412">
        <v>1.3120000000000001</v>
      </c>
      <c r="I21" s="337"/>
      <c r="J21" s="413">
        <v>500000</v>
      </c>
      <c r="K21" s="414"/>
      <c r="L21" s="412">
        <v>8.1000000000000003E-2</v>
      </c>
      <c r="M21" s="390"/>
      <c r="N21" s="425"/>
      <c r="O21" s="341"/>
      <c r="P21" s="343"/>
    </row>
    <row r="22" spans="1:16" s="870" customFormat="1" ht="17.25" customHeight="1">
      <c r="A22" s="333">
        <v>20</v>
      </c>
      <c r="B22" s="388" t="s">
        <v>848</v>
      </c>
      <c r="C22" s="335" t="s">
        <v>849</v>
      </c>
      <c r="D22" s="335" t="s">
        <v>510</v>
      </c>
      <c r="E22" s="336">
        <v>2</v>
      </c>
      <c r="F22" s="336" t="s">
        <v>507</v>
      </c>
      <c r="G22" s="336" t="s">
        <v>508</v>
      </c>
      <c r="H22" s="412">
        <v>0.92700000000000005</v>
      </c>
      <c r="I22" s="337" t="s">
        <v>850</v>
      </c>
      <c r="J22" s="413">
        <v>1</v>
      </c>
      <c r="K22" s="414"/>
      <c r="L22" s="412">
        <v>0.01</v>
      </c>
      <c r="M22" s="390"/>
      <c r="N22" s="425"/>
      <c r="O22" s="341"/>
      <c r="P22" s="343" t="s">
        <v>855</v>
      </c>
    </row>
    <row r="23" spans="1:16" s="870" customFormat="1" ht="17.25" customHeight="1">
      <c r="A23" s="333">
        <v>20</v>
      </c>
      <c r="B23" s="388" t="s">
        <v>848</v>
      </c>
      <c r="C23" s="335" t="s">
        <v>849</v>
      </c>
      <c r="D23" s="335" t="s">
        <v>510</v>
      </c>
      <c r="E23" s="336"/>
      <c r="F23" s="336" t="s">
        <v>507</v>
      </c>
      <c r="G23" s="336" t="s">
        <v>508</v>
      </c>
      <c r="H23" s="412">
        <v>0.92700000000000005</v>
      </c>
      <c r="I23" s="337"/>
      <c r="J23" s="413">
        <v>10000</v>
      </c>
      <c r="K23" s="414"/>
      <c r="L23" s="412">
        <v>0.01</v>
      </c>
      <c r="M23" s="390"/>
      <c r="N23" s="425"/>
      <c r="O23" s="341"/>
      <c r="P23" s="342"/>
    </row>
    <row r="24" spans="1:16" s="870" customFormat="1" ht="17.25" customHeight="1">
      <c r="A24" s="333">
        <v>21</v>
      </c>
      <c r="B24" s="388" t="s">
        <v>848</v>
      </c>
      <c r="C24" s="335" t="s">
        <v>849</v>
      </c>
      <c r="D24" s="335" t="s">
        <v>510</v>
      </c>
      <c r="E24" s="336"/>
      <c r="F24" s="336" t="s">
        <v>507</v>
      </c>
      <c r="G24" s="336" t="s">
        <v>508</v>
      </c>
      <c r="H24" s="412">
        <v>0.92700000000000005</v>
      </c>
      <c r="I24" s="337"/>
      <c r="J24" s="413">
        <v>30000</v>
      </c>
      <c r="K24" s="414"/>
      <c r="L24" s="412">
        <v>8.0000000000000002E-3</v>
      </c>
      <c r="M24" s="390"/>
      <c r="N24" s="425"/>
      <c r="O24" s="341"/>
      <c r="P24" s="342"/>
    </row>
    <row r="25" spans="1:16" s="870" customFormat="1" ht="17.25" customHeight="1">
      <c r="A25" s="333">
        <v>22</v>
      </c>
      <c r="B25" s="388" t="s">
        <v>848</v>
      </c>
      <c r="C25" s="335" t="s">
        <v>849</v>
      </c>
      <c r="D25" s="335" t="s">
        <v>510</v>
      </c>
      <c r="E25" s="336"/>
      <c r="F25" s="336" t="s">
        <v>507</v>
      </c>
      <c r="G25" s="336" t="s">
        <v>508</v>
      </c>
      <c r="H25" s="412">
        <v>0.92700000000000005</v>
      </c>
      <c r="I25" s="337"/>
      <c r="J25" s="413">
        <v>50000</v>
      </c>
      <c r="K25" s="414"/>
      <c r="L25" s="412">
        <v>7.0000000000000001E-3</v>
      </c>
      <c r="M25" s="390"/>
      <c r="N25" s="425"/>
      <c r="O25" s="341"/>
      <c r="P25" s="342"/>
    </row>
    <row r="26" spans="1:16" s="1074" customFormat="1" ht="17.25" customHeight="1">
      <c r="A26" s="333">
        <v>23</v>
      </c>
      <c r="B26" s="388" t="s">
        <v>848</v>
      </c>
      <c r="C26" s="335" t="s">
        <v>849</v>
      </c>
      <c r="D26" s="335" t="s">
        <v>510</v>
      </c>
      <c r="E26" s="336"/>
      <c r="F26" s="336" t="s">
        <v>507</v>
      </c>
      <c r="G26" s="336" t="s">
        <v>508</v>
      </c>
      <c r="H26" s="412">
        <v>1.3120000000000001</v>
      </c>
      <c r="I26" s="337"/>
      <c r="J26" s="413">
        <v>100000</v>
      </c>
      <c r="K26" s="414"/>
      <c r="L26" s="412">
        <v>6.0000000000000001E-3</v>
      </c>
      <c r="M26" s="390"/>
      <c r="N26" s="425"/>
      <c r="O26" s="341"/>
      <c r="P26" s="343"/>
    </row>
    <row r="27" spans="1:16" s="1074" customFormat="1" ht="17.25" customHeight="1">
      <c r="A27" s="333">
        <v>24</v>
      </c>
      <c r="B27" s="388" t="s">
        <v>848</v>
      </c>
      <c r="C27" s="335" t="s">
        <v>849</v>
      </c>
      <c r="D27" s="335" t="s">
        <v>510</v>
      </c>
      <c r="E27" s="336"/>
      <c r="F27" s="336" t="s">
        <v>507</v>
      </c>
      <c r="G27" s="336" t="s">
        <v>508</v>
      </c>
      <c r="H27" s="412">
        <v>1.3120000000000001</v>
      </c>
      <c r="I27" s="337"/>
      <c r="J27" s="413">
        <v>300000</v>
      </c>
      <c r="K27" s="414"/>
      <c r="L27" s="412">
        <v>5.0000000000000001E-3</v>
      </c>
      <c r="M27" s="390"/>
      <c r="N27" s="425"/>
      <c r="O27" s="341"/>
      <c r="P27" s="343"/>
    </row>
    <row r="28" spans="1:16" s="1074" customFormat="1" ht="17.25" customHeight="1">
      <c r="A28" s="333">
        <v>25</v>
      </c>
      <c r="B28" s="388" t="s">
        <v>848</v>
      </c>
      <c r="C28" s="335" t="s">
        <v>849</v>
      </c>
      <c r="D28" s="335" t="s">
        <v>510</v>
      </c>
      <c r="E28" s="336"/>
      <c r="F28" s="336" t="s">
        <v>507</v>
      </c>
      <c r="G28" s="336" t="s">
        <v>508</v>
      </c>
      <c r="H28" s="412"/>
      <c r="I28" s="337"/>
      <c r="J28" s="413">
        <v>500000</v>
      </c>
      <c r="K28" s="414"/>
      <c r="L28" s="412">
        <v>4.0000000000000001E-3</v>
      </c>
      <c r="M28" s="390"/>
      <c r="N28" s="425"/>
      <c r="O28" s="341"/>
      <c r="P28" s="343"/>
    </row>
    <row r="29" spans="1:16" s="870" customFormat="1" ht="17.25" customHeight="1">
      <c r="A29" s="333">
        <v>27</v>
      </c>
      <c r="B29" s="388" t="s">
        <v>851</v>
      </c>
      <c r="C29" s="335" t="s">
        <v>852</v>
      </c>
      <c r="D29" s="335" t="s">
        <v>510</v>
      </c>
      <c r="E29" s="336">
        <v>1</v>
      </c>
      <c r="F29" s="336" t="s">
        <v>507</v>
      </c>
      <c r="G29" s="336" t="s">
        <v>508</v>
      </c>
      <c r="H29" s="412">
        <v>0.92700000000000005</v>
      </c>
      <c r="I29" s="337" t="s">
        <v>850</v>
      </c>
      <c r="J29" s="413">
        <v>1</v>
      </c>
      <c r="K29" s="414"/>
      <c r="L29" s="412">
        <v>2.5000000000000001E-2</v>
      </c>
      <c r="M29" s="390"/>
      <c r="N29" s="425"/>
      <c r="O29" s="341"/>
      <c r="P29" s="343" t="s">
        <v>855</v>
      </c>
    </row>
    <row r="30" spans="1:16" s="870" customFormat="1" ht="17.25" customHeight="1">
      <c r="A30" s="333">
        <v>27</v>
      </c>
      <c r="B30" s="388" t="s">
        <v>851</v>
      </c>
      <c r="C30" s="335" t="s">
        <v>852</v>
      </c>
      <c r="D30" s="335" t="s">
        <v>510</v>
      </c>
      <c r="E30" s="336"/>
      <c r="F30" s="336" t="s">
        <v>507</v>
      </c>
      <c r="G30" s="336" t="s">
        <v>508</v>
      </c>
      <c r="H30" s="412">
        <v>0.92700000000000005</v>
      </c>
      <c r="I30" s="337"/>
      <c r="J30" s="413">
        <v>10000</v>
      </c>
      <c r="K30" s="414"/>
      <c r="L30" s="412">
        <v>2.5000000000000001E-2</v>
      </c>
      <c r="M30" s="390"/>
      <c r="N30" s="425"/>
      <c r="O30" s="341"/>
      <c r="P30" s="342"/>
    </row>
    <row r="31" spans="1:16" s="870" customFormat="1" ht="17.25" customHeight="1">
      <c r="A31" s="333">
        <v>28</v>
      </c>
      <c r="B31" s="388" t="s">
        <v>851</v>
      </c>
      <c r="C31" s="335" t="s">
        <v>852</v>
      </c>
      <c r="D31" s="335" t="s">
        <v>510</v>
      </c>
      <c r="E31" s="336"/>
      <c r="F31" s="336" t="s">
        <v>507</v>
      </c>
      <c r="G31" s="336" t="s">
        <v>508</v>
      </c>
      <c r="H31" s="412">
        <v>0.92700000000000005</v>
      </c>
      <c r="I31" s="337"/>
      <c r="J31" s="413">
        <v>30000</v>
      </c>
      <c r="K31" s="414"/>
      <c r="L31" s="412">
        <v>2.3E-2</v>
      </c>
      <c r="M31" s="390"/>
      <c r="N31" s="425"/>
      <c r="O31" s="341"/>
      <c r="P31" s="342"/>
    </row>
    <row r="32" spans="1:16" s="1074" customFormat="1" ht="17.25" customHeight="1">
      <c r="A32" s="333">
        <v>29</v>
      </c>
      <c r="B32" s="388" t="s">
        <v>851</v>
      </c>
      <c r="C32" s="335" t="s">
        <v>852</v>
      </c>
      <c r="D32" s="335" t="s">
        <v>510</v>
      </c>
      <c r="E32" s="336"/>
      <c r="F32" s="336" t="s">
        <v>507</v>
      </c>
      <c r="G32" s="336" t="s">
        <v>508</v>
      </c>
      <c r="H32" s="412">
        <v>1.3120000000000001</v>
      </c>
      <c r="I32" s="337"/>
      <c r="J32" s="413">
        <v>50000</v>
      </c>
      <c r="K32" s="414"/>
      <c r="L32" s="412">
        <v>0.02</v>
      </c>
      <c r="M32" s="390"/>
      <c r="N32" s="425"/>
      <c r="O32" s="341"/>
      <c r="P32" s="343"/>
    </row>
    <row r="33" spans="1:16" s="1074" customFormat="1" ht="17.25" customHeight="1">
      <c r="A33" s="333">
        <v>30</v>
      </c>
      <c r="B33" s="388" t="s">
        <v>851</v>
      </c>
      <c r="C33" s="335" t="s">
        <v>852</v>
      </c>
      <c r="D33" s="335" t="s">
        <v>510</v>
      </c>
      <c r="E33" s="336"/>
      <c r="F33" s="336" t="s">
        <v>507</v>
      </c>
      <c r="G33" s="336" t="s">
        <v>508</v>
      </c>
      <c r="H33" s="412">
        <v>1.3120000000000001</v>
      </c>
      <c r="I33" s="337"/>
      <c r="J33" s="413">
        <v>100000</v>
      </c>
      <c r="K33" s="414"/>
      <c r="L33" s="412">
        <v>1.9E-2</v>
      </c>
      <c r="M33" s="390"/>
      <c r="N33" s="425"/>
      <c r="O33" s="341"/>
      <c r="P33" s="343"/>
    </row>
    <row r="34" spans="1:16" s="1074" customFormat="1" ht="17.25" customHeight="1">
      <c r="A34" s="333">
        <v>31</v>
      </c>
      <c r="B34" s="388" t="s">
        <v>851</v>
      </c>
      <c r="C34" s="335" t="s">
        <v>852</v>
      </c>
      <c r="D34" s="335" t="s">
        <v>510</v>
      </c>
      <c r="E34" s="336"/>
      <c r="F34" s="336" t="s">
        <v>507</v>
      </c>
      <c r="G34" s="336" t="s">
        <v>508</v>
      </c>
      <c r="H34" s="412"/>
      <c r="I34" s="337"/>
      <c r="J34" s="413">
        <v>300000</v>
      </c>
      <c r="K34" s="414"/>
      <c r="L34" s="412">
        <v>1.7999999999999999E-2</v>
      </c>
      <c r="M34" s="390"/>
      <c r="N34" s="425"/>
      <c r="O34" s="341"/>
      <c r="P34" s="343"/>
    </row>
    <row r="35" spans="1:16" s="870" customFormat="1" ht="17.25" customHeight="1">
      <c r="A35" s="333">
        <v>32</v>
      </c>
      <c r="B35" s="388" t="s">
        <v>851</v>
      </c>
      <c r="C35" s="335" t="s">
        <v>852</v>
      </c>
      <c r="D35" s="335" t="s">
        <v>510</v>
      </c>
      <c r="E35" s="336"/>
      <c r="F35" s="336" t="s">
        <v>507</v>
      </c>
      <c r="G35" s="336" t="s">
        <v>508</v>
      </c>
      <c r="H35" s="412">
        <v>0.92700000000000005</v>
      </c>
      <c r="I35" s="337"/>
      <c r="J35" s="413">
        <v>500000</v>
      </c>
      <c r="K35" s="414"/>
      <c r="L35" s="412">
        <v>1.4999999999999999E-2</v>
      </c>
      <c r="M35" s="390"/>
      <c r="N35" s="425"/>
      <c r="O35" s="341"/>
      <c r="P35" s="342"/>
    </row>
    <row r="36" spans="1:16" s="870" customFormat="1" ht="15.75" hidden="1" customHeight="1">
      <c r="A36" s="333">
        <v>34</v>
      </c>
      <c r="B36" s="388" t="s">
        <v>853</v>
      </c>
      <c r="C36" s="335" t="s">
        <v>854</v>
      </c>
      <c r="D36" s="335" t="s">
        <v>511</v>
      </c>
      <c r="E36" s="336">
        <v>1</v>
      </c>
      <c r="F36" s="336" t="s">
        <v>507</v>
      </c>
      <c r="G36" s="336" t="s">
        <v>508</v>
      </c>
      <c r="H36" s="412">
        <v>0.92700000000000005</v>
      </c>
      <c r="I36" s="337" t="s">
        <v>850</v>
      </c>
      <c r="J36" s="413">
        <v>1</v>
      </c>
      <c r="K36" s="414"/>
      <c r="L36" s="412">
        <v>0.12</v>
      </c>
      <c r="M36" s="390"/>
      <c r="N36" s="425"/>
      <c r="O36" s="341"/>
      <c r="P36" s="343" t="s">
        <v>855</v>
      </c>
    </row>
    <row r="37" spans="1:16" s="870" customFormat="1" ht="17.25" hidden="1" customHeight="1">
      <c r="A37" s="333">
        <v>34</v>
      </c>
      <c r="B37" s="388" t="s">
        <v>853</v>
      </c>
      <c r="C37" s="335" t="s">
        <v>854</v>
      </c>
      <c r="D37" s="335" t="s">
        <v>511</v>
      </c>
      <c r="E37" s="336"/>
      <c r="F37" s="336" t="s">
        <v>507</v>
      </c>
      <c r="G37" s="336" t="s">
        <v>508</v>
      </c>
      <c r="H37" s="412">
        <v>0.92700000000000005</v>
      </c>
      <c r="I37" s="337"/>
      <c r="J37" s="413">
        <v>10000</v>
      </c>
      <c r="K37" s="414"/>
      <c r="L37" s="412">
        <v>0.12</v>
      </c>
      <c r="M37" s="390"/>
      <c r="N37" s="425"/>
      <c r="O37" s="341"/>
      <c r="P37" s="342"/>
    </row>
    <row r="38" spans="1:16" s="1074" customFormat="1" ht="17.25" hidden="1" customHeight="1">
      <c r="A38" s="333">
        <v>35</v>
      </c>
      <c r="B38" s="388" t="s">
        <v>853</v>
      </c>
      <c r="C38" s="335" t="s">
        <v>854</v>
      </c>
      <c r="D38" s="335" t="s">
        <v>511</v>
      </c>
      <c r="E38" s="336"/>
      <c r="F38" s="336" t="s">
        <v>507</v>
      </c>
      <c r="G38" s="336" t="s">
        <v>508</v>
      </c>
      <c r="H38" s="412">
        <v>1.3120000000000001</v>
      </c>
      <c r="I38" s="337"/>
      <c r="J38" s="413">
        <v>30000</v>
      </c>
      <c r="K38" s="414"/>
      <c r="L38" s="412">
        <v>0.1</v>
      </c>
      <c r="M38" s="390"/>
      <c r="N38" s="425"/>
      <c r="O38" s="341"/>
      <c r="P38" s="343"/>
    </row>
    <row r="39" spans="1:16" s="1074" customFormat="1" ht="17.25" hidden="1" customHeight="1">
      <c r="A39" s="333">
        <v>36</v>
      </c>
      <c r="B39" s="388" t="s">
        <v>853</v>
      </c>
      <c r="C39" s="335" t="s">
        <v>854</v>
      </c>
      <c r="D39" s="335" t="s">
        <v>511</v>
      </c>
      <c r="E39" s="336"/>
      <c r="F39" s="336" t="s">
        <v>507</v>
      </c>
      <c r="G39" s="336" t="s">
        <v>508</v>
      </c>
      <c r="H39" s="412">
        <v>1.3120000000000001</v>
      </c>
      <c r="I39" s="337"/>
      <c r="J39" s="413">
        <v>50000</v>
      </c>
      <c r="K39" s="414"/>
      <c r="L39" s="412">
        <v>9.5000000000000001E-2</v>
      </c>
      <c r="M39" s="390"/>
      <c r="N39" s="425"/>
      <c r="O39" s="341"/>
      <c r="P39" s="343"/>
    </row>
    <row r="40" spans="1:16" s="1074" customFormat="1" ht="17.25" hidden="1" customHeight="1">
      <c r="A40" s="333">
        <v>37</v>
      </c>
      <c r="B40" s="388" t="s">
        <v>853</v>
      </c>
      <c r="C40" s="335" t="s">
        <v>854</v>
      </c>
      <c r="D40" s="335" t="s">
        <v>511</v>
      </c>
      <c r="E40" s="336"/>
      <c r="F40" s="336" t="s">
        <v>507</v>
      </c>
      <c r="G40" s="336" t="s">
        <v>508</v>
      </c>
      <c r="H40" s="412"/>
      <c r="I40" s="337"/>
      <c r="J40" s="413">
        <v>100000</v>
      </c>
      <c r="K40" s="414"/>
      <c r="L40" s="412">
        <v>9.2999999999999999E-2</v>
      </c>
      <c r="M40" s="390"/>
      <c r="N40" s="425"/>
      <c r="O40" s="341"/>
      <c r="P40" s="343"/>
    </row>
    <row r="41" spans="1:16" s="870" customFormat="1" ht="17.25" hidden="1" customHeight="1">
      <c r="A41" s="333">
        <v>38</v>
      </c>
      <c r="B41" s="388" t="s">
        <v>853</v>
      </c>
      <c r="C41" s="335" t="s">
        <v>854</v>
      </c>
      <c r="D41" s="335" t="s">
        <v>511</v>
      </c>
      <c r="E41" s="336"/>
      <c r="F41" s="336" t="s">
        <v>507</v>
      </c>
      <c r="G41" s="336" t="s">
        <v>508</v>
      </c>
      <c r="H41" s="412">
        <v>0.92700000000000005</v>
      </c>
      <c r="I41" s="337"/>
      <c r="J41" s="413">
        <v>300000</v>
      </c>
      <c r="K41" s="414"/>
      <c r="L41" s="412">
        <v>0.09</v>
      </c>
      <c r="M41" s="390"/>
      <c r="N41" s="425"/>
      <c r="O41" s="341"/>
      <c r="P41" s="342"/>
    </row>
    <row r="42" spans="1:16" s="870" customFormat="1" ht="17.25" hidden="1" customHeight="1">
      <c r="A42" s="333">
        <v>39</v>
      </c>
      <c r="B42" s="388" t="s">
        <v>853</v>
      </c>
      <c r="C42" s="335" t="s">
        <v>854</v>
      </c>
      <c r="D42" s="335" t="s">
        <v>511</v>
      </c>
      <c r="E42" s="336"/>
      <c r="F42" s="336" t="s">
        <v>507</v>
      </c>
      <c r="G42" s="336" t="s">
        <v>508</v>
      </c>
      <c r="H42" s="412">
        <v>0.92700000000000005</v>
      </c>
      <c r="I42" s="337"/>
      <c r="J42" s="413">
        <v>500000</v>
      </c>
      <c r="K42" s="414"/>
      <c r="L42" s="412">
        <v>8.6999999999999994E-2</v>
      </c>
      <c r="M42" s="390"/>
      <c r="N42" s="425"/>
      <c r="O42" s="341"/>
      <c r="P42" s="342"/>
    </row>
    <row r="43" spans="1:16" s="870" customFormat="1" ht="17.25" hidden="1" customHeight="1">
      <c r="A43" s="333">
        <v>40</v>
      </c>
      <c r="B43" s="388" t="s">
        <v>932</v>
      </c>
      <c r="C43" s="335" t="s">
        <v>933</v>
      </c>
      <c r="D43" s="335" t="s">
        <v>512</v>
      </c>
      <c r="E43" s="336">
        <v>0.25</v>
      </c>
      <c r="F43" s="336" t="s">
        <v>507</v>
      </c>
      <c r="G43" s="336" t="s">
        <v>508</v>
      </c>
      <c r="H43" s="412">
        <v>0.92700000000000005</v>
      </c>
      <c r="I43" s="337" t="s">
        <v>948</v>
      </c>
      <c r="J43" s="413">
        <v>1</v>
      </c>
      <c r="K43" s="414"/>
      <c r="L43" s="412">
        <v>0.28999620000000004</v>
      </c>
      <c r="M43" s="390"/>
      <c r="N43" s="425"/>
      <c r="O43" s="341"/>
      <c r="P43" s="342"/>
    </row>
    <row r="44" spans="1:16" s="870" customFormat="1" ht="17.25" hidden="1" customHeight="1">
      <c r="A44" s="333">
        <v>41</v>
      </c>
      <c r="B44" s="388" t="s">
        <v>932</v>
      </c>
      <c r="C44" s="335" t="s">
        <v>933</v>
      </c>
      <c r="D44" s="335" t="s">
        <v>512</v>
      </c>
      <c r="E44" s="336"/>
      <c r="F44" s="336" t="s">
        <v>507</v>
      </c>
      <c r="G44" s="336" t="s">
        <v>508</v>
      </c>
      <c r="H44" s="412">
        <v>0.92700000000000005</v>
      </c>
      <c r="I44" s="337"/>
      <c r="J44" s="413">
        <v>1000</v>
      </c>
      <c r="K44" s="414"/>
      <c r="L44" s="412">
        <v>0.28999620000000004</v>
      </c>
      <c r="M44" s="390"/>
      <c r="N44" s="425"/>
      <c r="O44" s="341"/>
      <c r="P44" s="342"/>
    </row>
    <row r="45" spans="1:16" s="870" customFormat="1" ht="17.25" hidden="1" customHeight="1">
      <c r="A45" s="333">
        <v>42</v>
      </c>
      <c r="B45" s="388" t="s">
        <v>932</v>
      </c>
      <c r="C45" s="335" t="s">
        <v>933</v>
      </c>
      <c r="D45" s="335" t="s">
        <v>512</v>
      </c>
      <c r="E45" s="336"/>
      <c r="F45" s="336" t="s">
        <v>507</v>
      </c>
      <c r="G45" s="336" t="s">
        <v>508</v>
      </c>
      <c r="H45" s="412">
        <v>0.92700000000000005</v>
      </c>
      <c r="I45" s="337"/>
      <c r="J45" s="413">
        <v>3000</v>
      </c>
      <c r="K45" s="414"/>
      <c r="L45" s="412">
        <v>0.28000439999999999</v>
      </c>
      <c r="M45" s="390"/>
      <c r="N45" s="425"/>
      <c r="O45" s="341"/>
      <c r="P45" s="342"/>
    </row>
    <row r="46" spans="1:16" s="870" customFormat="1" ht="17.25" hidden="1" customHeight="1">
      <c r="A46" s="333">
        <v>43</v>
      </c>
      <c r="B46" s="388" t="s">
        <v>932</v>
      </c>
      <c r="C46" s="335" t="s">
        <v>933</v>
      </c>
      <c r="D46" s="335" t="s">
        <v>512</v>
      </c>
      <c r="E46" s="336"/>
      <c r="F46" s="336" t="s">
        <v>507</v>
      </c>
      <c r="G46" s="336" t="s">
        <v>508</v>
      </c>
      <c r="H46" s="412">
        <v>0.92700000000000005</v>
      </c>
      <c r="I46" s="337"/>
      <c r="J46" s="413">
        <v>5000</v>
      </c>
      <c r="K46" s="414"/>
      <c r="L46" s="412">
        <v>0.27000089999999999</v>
      </c>
      <c r="M46" s="390"/>
      <c r="N46" s="425"/>
      <c r="O46" s="341"/>
      <c r="P46" s="342"/>
    </row>
    <row r="47" spans="1:16" s="870" customFormat="1" ht="17.25" hidden="1" customHeight="1">
      <c r="A47" s="333">
        <v>44</v>
      </c>
      <c r="B47" s="388" t="s">
        <v>932</v>
      </c>
      <c r="C47" s="335" t="s">
        <v>933</v>
      </c>
      <c r="D47" s="335" t="s">
        <v>512</v>
      </c>
      <c r="E47" s="336"/>
      <c r="F47" s="336" t="s">
        <v>507</v>
      </c>
      <c r="G47" s="336" t="s">
        <v>508</v>
      </c>
      <c r="H47" s="412">
        <v>0.92700000000000005</v>
      </c>
      <c r="I47" s="337"/>
      <c r="J47" s="413">
        <v>10000</v>
      </c>
      <c r="K47" s="414"/>
      <c r="L47" s="412">
        <v>0.25999739999999999</v>
      </c>
      <c r="M47" s="390"/>
      <c r="N47" s="425"/>
      <c r="O47" s="341"/>
      <c r="P47" s="342"/>
    </row>
    <row r="48" spans="1:16" s="870" customFormat="1" ht="17.25" hidden="1" customHeight="1">
      <c r="A48" s="333">
        <v>45</v>
      </c>
      <c r="B48" s="388" t="s">
        <v>932</v>
      </c>
      <c r="C48" s="335" t="s">
        <v>933</v>
      </c>
      <c r="D48" s="335" t="s">
        <v>512</v>
      </c>
      <c r="E48" s="336"/>
      <c r="F48" s="336" t="s">
        <v>507</v>
      </c>
      <c r="G48" s="336" t="s">
        <v>508</v>
      </c>
      <c r="H48" s="412">
        <v>0.92700000000000005</v>
      </c>
      <c r="I48" s="337"/>
      <c r="J48" s="413">
        <v>30000</v>
      </c>
      <c r="K48" s="414"/>
      <c r="L48" s="412">
        <v>0.25000559999999999</v>
      </c>
      <c r="M48" s="390"/>
      <c r="N48" s="425"/>
      <c r="O48" s="341"/>
      <c r="P48" s="342"/>
    </row>
    <row r="49" spans="1:16" s="870" customFormat="1" ht="17.25" hidden="1" customHeight="1">
      <c r="A49" s="333">
        <v>46</v>
      </c>
      <c r="B49" s="388" t="s">
        <v>932</v>
      </c>
      <c r="C49" s="335" t="s">
        <v>933</v>
      </c>
      <c r="D49" s="335" t="s">
        <v>512</v>
      </c>
      <c r="E49" s="336"/>
      <c r="F49" s="336" t="s">
        <v>507</v>
      </c>
      <c r="G49" s="336" t="s">
        <v>508</v>
      </c>
      <c r="H49" s="412">
        <v>0.92700000000000005</v>
      </c>
      <c r="I49" s="337"/>
      <c r="J49" s="413">
        <v>50000</v>
      </c>
      <c r="K49" s="414"/>
      <c r="L49" s="412">
        <v>0.2400021</v>
      </c>
      <c r="M49" s="390"/>
      <c r="N49" s="425"/>
      <c r="O49" s="341"/>
      <c r="P49" s="342"/>
    </row>
    <row r="50" spans="1:16" s="870" customFormat="1" ht="17.25" hidden="1" customHeight="1">
      <c r="A50" s="333">
        <v>47</v>
      </c>
      <c r="B50" s="388" t="s">
        <v>934</v>
      </c>
      <c r="C50" s="335" t="s">
        <v>935</v>
      </c>
      <c r="D50" s="335" t="s">
        <v>513</v>
      </c>
      <c r="E50" s="336">
        <v>0.22220000000000001</v>
      </c>
      <c r="F50" s="336" t="s">
        <v>507</v>
      </c>
      <c r="G50" s="336" t="s">
        <v>508</v>
      </c>
      <c r="H50" s="412">
        <v>0.92700000000000005</v>
      </c>
      <c r="I50" s="337" t="s">
        <v>948</v>
      </c>
      <c r="J50" s="413">
        <v>1</v>
      </c>
      <c r="K50" s="414"/>
      <c r="L50" s="412">
        <v>0.28999620000000004</v>
      </c>
      <c r="M50" s="390"/>
      <c r="N50" s="425"/>
      <c r="O50" s="341"/>
      <c r="P50" s="342"/>
    </row>
    <row r="51" spans="1:16" s="870" customFormat="1" ht="17.25" hidden="1" customHeight="1">
      <c r="A51" s="333">
        <v>48</v>
      </c>
      <c r="B51" s="388" t="s">
        <v>934</v>
      </c>
      <c r="C51" s="335" t="s">
        <v>935</v>
      </c>
      <c r="D51" s="335" t="s">
        <v>513</v>
      </c>
      <c r="E51" s="336"/>
      <c r="F51" s="336" t="s">
        <v>507</v>
      </c>
      <c r="G51" s="336" t="s">
        <v>508</v>
      </c>
      <c r="H51" s="412">
        <v>0.92700000000000005</v>
      </c>
      <c r="I51" s="337"/>
      <c r="J51" s="413">
        <v>1000</v>
      </c>
      <c r="K51" s="414"/>
      <c r="L51" s="412">
        <v>0.28999620000000004</v>
      </c>
      <c r="M51" s="390"/>
      <c r="N51" s="425"/>
      <c r="O51" s="341"/>
      <c r="P51" s="342"/>
    </row>
    <row r="52" spans="1:16" s="870" customFormat="1" ht="17.25" hidden="1" customHeight="1">
      <c r="A52" s="333">
        <v>49</v>
      </c>
      <c r="B52" s="388" t="s">
        <v>934</v>
      </c>
      <c r="C52" s="335" t="s">
        <v>935</v>
      </c>
      <c r="D52" s="335" t="s">
        <v>513</v>
      </c>
      <c r="E52" s="336"/>
      <c r="F52" s="336" t="s">
        <v>507</v>
      </c>
      <c r="G52" s="336" t="s">
        <v>508</v>
      </c>
      <c r="H52" s="412">
        <v>0.92700000000000005</v>
      </c>
      <c r="I52" s="337"/>
      <c r="J52" s="413">
        <v>3000</v>
      </c>
      <c r="K52" s="414"/>
      <c r="L52" s="412">
        <v>0.28000439999999999</v>
      </c>
      <c r="M52" s="390"/>
      <c r="N52" s="425"/>
      <c r="O52" s="341"/>
      <c r="P52" s="342"/>
    </row>
    <row r="53" spans="1:16" s="870" customFormat="1" ht="17.25" hidden="1" customHeight="1">
      <c r="A53" s="333">
        <v>50</v>
      </c>
      <c r="B53" s="388" t="s">
        <v>934</v>
      </c>
      <c r="C53" s="335" t="s">
        <v>935</v>
      </c>
      <c r="D53" s="335" t="s">
        <v>513</v>
      </c>
      <c r="E53" s="336"/>
      <c r="F53" s="336" t="s">
        <v>507</v>
      </c>
      <c r="G53" s="336" t="s">
        <v>508</v>
      </c>
      <c r="H53" s="412">
        <v>0.92700000000000005</v>
      </c>
      <c r="I53" s="337"/>
      <c r="J53" s="413">
        <v>5000</v>
      </c>
      <c r="K53" s="414"/>
      <c r="L53" s="412">
        <v>0.27000089999999999</v>
      </c>
      <c r="M53" s="390"/>
      <c r="N53" s="425"/>
      <c r="O53" s="341"/>
      <c r="P53" s="342"/>
    </row>
    <row r="54" spans="1:16" s="870" customFormat="1" ht="17.25" hidden="1" customHeight="1">
      <c r="A54" s="333">
        <v>51</v>
      </c>
      <c r="B54" s="388" t="s">
        <v>934</v>
      </c>
      <c r="C54" s="335" t="s">
        <v>935</v>
      </c>
      <c r="D54" s="335" t="s">
        <v>513</v>
      </c>
      <c r="E54" s="336"/>
      <c r="F54" s="336" t="s">
        <v>507</v>
      </c>
      <c r="G54" s="336" t="s">
        <v>508</v>
      </c>
      <c r="H54" s="412">
        <v>0.92700000000000005</v>
      </c>
      <c r="I54" s="337"/>
      <c r="J54" s="413">
        <v>10000</v>
      </c>
      <c r="K54" s="414"/>
      <c r="L54" s="412">
        <v>0.25999739999999999</v>
      </c>
      <c r="M54" s="390"/>
      <c r="N54" s="425"/>
      <c r="O54" s="341"/>
      <c r="P54" s="342"/>
    </row>
    <row r="55" spans="1:16" s="870" customFormat="1" ht="17.25" hidden="1" customHeight="1">
      <c r="A55" s="333">
        <v>52</v>
      </c>
      <c r="B55" s="388" t="s">
        <v>934</v>
      </c>
      <c r="C55" s="335" t="s">
        <v>935</v>
      </c>
      <c r="D55" s="335" t="s">
        <v>513</v>
      </c>
      <c r="E55" s="336"/>
      <c r="F55" s="336" t="s">
        <v>507</v>
      </c>
      <c r="G55" s="336" t="s">
        <v>508</v>
      </c>
      <c r="H55" s="412">
        <v>0.92700000000000005</v>
      </c>
      <c r="I55" s="337"/>
      <c r="J55" s="413">
        <v>30000</v>
      </c>
      <c r="K55" s="414"/>
      <c r="L55" s="412">
        <v>0.25000559999999999</v>
      </c>
      <c r="M55" s="390"/>
      <c r="N55" s="425"/>
      <c r="O55" s="341"/>
      <c r="P55" s="342"/>
    </row>
    <row r="56" spans="1:16" s="870" customFormat="1" ht="17.25" hidden="1" customHeight="1">
      <c r="A56" s="333">
        <v>53</v>
      </c>
      <c r="B56" s="388" t="s">
        <v>934</v>
      </c>
      <c r="C56" s="335" t="s">
        <v>935</v>
      </c>
      <c r="D56" s="335" t="s">
        <v>513</v>
      </c>
      <c r="E56" s="336"/>
      <c r="F56" s="336" t="s">
        <v>507</v>
      </c>
      <c r="G56" s="336" t="s">
        <v>508</v>
      </c>
      <c r="H56" s="412">
        <v>0.92700000000000005</v>
      </c>
      <c r="I56" s="337"/>
      <c r="J56" s="411">
        <v>50000</v>
      </c>
      <c r="K56" s="412"/>
      <c r="L56" s="412">
        <v>0.2400021</v>
      </c>
      <c r="M56" s="390"/>
      <c r="N56" s="869"/>
      <c r="O56" s="341"/>
      <c r="P56" s="342"/>
    </row>
    <row r="57" spans="1:16" s="870" customFormat="1" ht="17.25" hidden="1" customHeight="1">
      <c r="A57" s="333">
        <v>54</v>
      </c>
      <c r="B57" s="388" t="s">
        <v>936</v>
      </c>
      <c r="C57" s="335" t="s">
        <v>937</v>
      </c>
      <c r="D57" s="335" t="s">
        <v>514</v>
      </c>
      <c r="E57" s="336">
        <v>0.22220000000000001</v>
      </c>
      <c r="F57" s="336" t="s">
        <v>507</v>
      </c>
      <c r="G57" s="336" t="s">
        <v>508</v>
      </c>
      <c r="H57" s="412">
        <v>0.92700000000000005</v>
      </c>
      <c r="I57" s="337" t="s">
        <v>948</v>
      </c>
      <c r="J57" s="411">
        <v>1</v>
      </c>
      <c r="K57" s="412"/>
      <c r="L57" s="412">
        <v>0.28999620000000004</v>
      </c>
      <c r="M57" s="390"/>
      <c r="N57" s="869"/>
      <c r="O57" s="341"/>
      <c r="P57" s="342"/>
    </row>
    <row r="58" spans="1:16" s="870" customFormat="1" ht="17.25" hidden="1" customHeight="1">
      <c r="A58" s="333">
        <v>55</v>
      </c>
      <c r="B58" s="388" t="s">
        <v>936</v>
      </c>
      <c r="C58" s="335" t="s">
        <v>937</v>
      </c>
      <c r="D58" s="335" t="s">
        <v>514</v>
      </c>
      <c r="E58" s="336"/>
      <c r="F58" s="336" t="s">
        <v>507</v>
      </c>
      <c r="G58" s="336" t="s">
        <v>508</v>
      </c>
      <c r="H58" s="412">
        <v>0.92700000000000005</v>
      </c>
      <c r="I58" s="337"/>
      <c r="J58" s="411">
        <v>1000</v>
      </c>
      <c r="K58" s="412"/>
      <c r="L58" s="412">
        <v>0.28999620000000004</v>
      </c>
      <c r="M58" s="390"/>
      <c r="N58" s="869"/>
      <c r="O58" s="341"/>
      <c r="P58" s="342"/>
    </row>
    <row r="59" spans="1:16" s="870" customFormat="1" ht="17.25" hidden="1" customHeight="1">
      <c r="A59" s="333">
        <v>56</v>
      </c>
      <c r="B59" s="388" t="s">
        <v>936</v>
      </c>
      <c r="C59" s="335" t="s">
        <v>937</v>
      </c>
      <c r="D59" s="335" t="s">
        <v>514</v>
      </c>
      <c r="E59" s="336"/>
      <c r="F59" s="336" t="s">
        <v>507</v>
      </c>
      <c r="G59" s="336" t="s">
        <v>508</v>
      </c>
      <c r="H59" s="412">
        <v>0.92700000000000005</v>
      </c>
      <c r="I59" s="337"/>
      <c r="J59" s="411">
        <v>3000</v>
      </c>
      <c r="K59" s="412"/>
      <c r="L59" s="412">
        <v>0.28000439999999999</v>
      </c>
      <c r="M59" s="390"/>
      <c r="N59" s="869"/>
      <c r="O59" s="341"/>
      <c r="P59" s="342"/>
    </row>
    <row r="60" spans="1:16" s="870" customFormat="1" ht="17.25" hidden="1" customHeight="1">
      <c r="A60" s="333">
        <v>57</v>
      </c>
      <c r="B60" s="388" t="s">
        <v>936</v>
      </c>
      <c r="C60" s="335" t="s">
        <v>937</v>
      </c>
      <c r="D60" s="335" t="s">
        <v>514</v>
      </c>
      <c r="E60" s="336"/>
      <c r="F60" s="336" t="s">
        <v>507</v>
      </c>
      <c r="G60" s="336" t="s">
        <v>508</v>
      </c>
      <c r="H60" s="412">
        <v>0.92700000000000005</v>
      </c>
      <c r="I60" s="337"/>
      <c r="J60" s="411">
        <v>5000</v>
      </c>
      <c r="K60" s="412"/>
      <c r="L60" s="412">
        <v>0.27000089999999999</v>
      </c>
      <c r="M60" s="390"/>
      <c r="N60" s="869"/>
      <c r="O60" s="341"/>
      <c r="P60" s="342"/>
    </row>
    <row r="61" spans="1:16" s="870" customFormat="1" ht="17.25" hidden="1" customHeight="1">
      <c r="A61" s="333">
        <v>58</v>
      </c>
      <c r="B61" s="388" t="s">
        <v>936</v>
      </c>
      <c r="C61" s="335" t="s">
        <v>937</v>
      </c>
      <c r="D61" s="335" t="s">
        <v>514</v>
      </c>
      <c r="E61" s="336"/>
      <c r="F61" s="336"/>
      <c r="G61" s="336"/>
      <c r="H61" s="415"/>
      <c r="I61" s="415"/>
      <c r="J61" s="411">
        <v>10000</v>
      </c>
      <c r="K61" s="415"/>
      <c r="L61" s="415">
        <v>0.25999739999999999</v>
      </c>
      <c r="M61" s="339"/>
      <c r="N61" s="869"/>
      <c r="O61" s="341"/>
      <c r="P61" s="342"/>
    </row>
    <row r="62" spans="1:16" s="870" customFormat="1" ht="17.25" hidden="1" customHeight="1">
      <c r="A62" s="333">
        <v>59</v>
      </c>
      <c r="B62" s="416" t="s">
        <v>936</v>
      </c>
      <c r="C62" s="417" t="s">
        <v>937</v>
      </c>
      <c r="D62" s="335" t="s">
        <v>514</v>
      </c>
      <c r="E62" s="418"/>
      <c r="F62" s="418" t="s">
        <v>507</v>
      </c>
      <c r="G62" s="418" t="s">
        <v>508</v>
      </c>
      <c r="H62" s="419">
        <v>0.92700000000000005</v>
      </c>
      <c r="I62" s="420"/>
      <c r="J62" s="421">
        <v>30000</v>
      </c>
      <c r="K62" s="419"/>
      <c r="L62" s="419">
        <v>0.25000559999999999</v>
      </c>
      <c r="M62" s="1075"/>
      <c r="N62" s="869"/>
      <c r="O62" s="1076"/>
      <c r="P62" s="451"/>
    </row>
    <row r="63" spans="1:16" s="870" customFormat="1" ht="17.25" hidden="1" customHeight="1">
      <c r="A63" s="333">
        <v>60</v>
      </c>
      <c r="B63" s="388" t="s">
        <v>936</v>
      </c>
      <c r="C63" s="335" t="s">
        <v>937</v>
      </c>
      <c r="D63" s="335" t="s">
        <v>514</v>
      </c>
      <c r="E63" s="336"/>
      <c r="F63" s="336" t="s">
        <v>507</v>
      </c>
      <c r="G63" s="336" t="s">
        <v>508</v>
      </c>
      <c r="H63" s="412">
        <v>0.92700000000000005</v>
      </c>
      <c r="I63" s="337"/>
      <c r="J63" s="411">
        <v>50000</v>
      </c>
      <c r="K63" s="412"/>
      <c r="L63" s="412">
        <v>0.2400021</v>
      </c>
      <c r="M63" s="390"/>
      <c r="N63" s="869"/>
      <c r="O63" s="341"/>
      <c r="P63" s="342"/>
    </row>
    <row r="64" spans="1:16" s="870" customFormat="1" ht="17.25" hidden="1" customHeight="1">
      <c r="A64" s="333">
        <v>61</v>
      </c>
      <c r="B64" s="388" t="s">
        <v>938</v>
      </c>
      <c r="C64" s="335" t="s">
        <v>939</v>
      </c>
      <c r="D64" s="335" t="s">
        <v>515</v>
      </c>
      <c r="E64" s="336">
        <v>0.25</v>
      </c>
      <c r="F64" s="336" t="s">
        <v>507</v>
      </c>
      <c r="G64" s="336" t="s">
        <v>508</v>
      </c>
      <c r="H64" s="412">
        <v>0.92700000000000005</v>
      </c>
      <c r="I64" s="337" t="s">
        <v>948</v>
      </c>
      <c r="J64" s="411">
        <v>1</v>
      </c>
      <c r="K64" s="412"/>
      <c r="L64" s="412">
        <v>0.28999620000000004</v>
      </c>
      <c r="M64" s="390"/>
      <c r="N64" s="869"/>
      <c r="O64" s="341"/>
      <c r="P64" s="342"/>
    </row>
    <row r="65" spans="1:16" s="870" customFormat="1" ht="17.25" hidden="1" customHeight="1">
      <c r="A65" s="333">
        <v>62</v>
      </c>
      <c r="B65" s="388" t="s">
        <v>938</v>
      </c>
      <c r="C65" s="335" t="s">
        <v>939</v>
      </c>
      <c r="D65" s="335" t="s">
        <v>515</v>
      </c>
      <c r="E65" s="336"/>
      <c r="F65" s="336" t="s">
        <v>507</v>
      </c>
      <c r="G65" s="336" t="s">
        <v>508</v>
      </c>
      <c r="H65" s="412">
        <v>0.92700000000000005</v>
      </c>
      <c r="I65" s="337"/>
      <c r="J65" s="411">
        <v>1000</v>
      </c>
      <c r="K65" s="412"/>
      <c r="L65" s="412">
        <v>0.28999620000000004</v>
      </c>
      <c r="M65" s="390"/>
      <c r="N65" s="869"/>
      <c r="O65" s="341"/>
      <c r="P65" s="342"/>
    </row>
    <row r="66" spans="1:16" s="870" customFormat="1" ht="17.25" hidden="1" customHeight="1">
      <c r="A66" s="333">
        <v>63</v>
      </c>
      <c r="B66" s="388" t="s">
        <v>938</v>
      </c>
      <c r="C66" s="335" t="s">
        <v>939</v>
      </c>
      <c r="D66" s="335" t="s">
        <v>515</v>
      </c>
      <c r="E66" s="336"/>
      <c r="F66" s="336" t="s">
        <v>507</v>
      </c>
      <c r="G66" s="336" t="s">
        <v>508</v>
      </c>
      <c r="H66" s="412">
        <v>0.92700000000000005</v>
      </c>
      <c r="I66" s="337"/>
      <c r="J66" s="411">
        <v>3000</v>
      </c>
      <c r="K66" s="412"/>
      <c r="L66" s="412">
        <v>0.28000439999999999</v>
      </c>
      <c r="M66" s="390"/>
      <c r="N66" s="869"/>
      <c r="O66" s="341"/>
      <c r="P66" s="342"/>
    </row>
    <row r="67" spans="1:16" s="870" customFormat="1" ht="17.25" hidden="1" customHeight="1">
      <c r="A67" s="333">
        <v>64</v>
      </c>
      <c r="B67" s="388" t="s">
        <v>938</v>
      </c>
      <c r="C67" s="335" t="s">
        <v>939</v>
      </c>
      <c r="D67" s="335" t="s">
        <v>515</v>
      </c>
      <c r="E67" s="336"/>
      <c r="F67" s="336" t="s">
        <v>507</v>
      </c>
      <c r="G67" s="336" t="s">
        <v>508</v>
      </c>
      <c r="H67" s="412">
        <v>0.92700000000000005</v>
      </c>
      <c r="I67" s="337"/>
      <c r="J67" s="411">
        <v>5000</v>
      </c>
      <c r="K67" s="412"/>
      <c r="L67" s="412">
        <v>0.27000089999999999</v>
      </c>
      <c r="M67" s="390"/>
      <c r="N67" s="869"/>
      <c r="O67" s="341"/>
      <c r="P67" s="342"/>
    </row>
    <row r="68" spans="1:16" s="870" customFormat="1" ht="17.25" hidden="1" customHeight="1">
      <c r="A68" s="333">
        <v>65</v>
      </c>
      <c r="B68" s="388" t="s">
        <v>938</v>
      </c>
      <c r="C68" s="335" t="s">
        <v>939</v>
      </c>
      <c r="D68" s="335" t="s">
        <v>515</v>
      </c>
      <c r="E68" s="336"/>
      <c r="F68" s="336" t="s">
        <v>507</v>
      </c>
      <c r="G68" s="336" t="s">
        <v>508</v>
      </c>
      <c r="H68" s="412">
        <v>0.92700000000000005</v>
      </c>
      <c r="I68" s="337"/>
      <c r="J68" s="411">
        <v>10000</v>
      </c>
      <c r="K68" s="412"/>
      <c r="L68" s="412">
        <v>0.25999739999999999</v>
      </c>
      <c r="M68" s="390"/>
      <c r="N68" s="869"/>
      <c r="O68" s="341"/>
      <c r="P68" s="342"/>
    </row>
    <row r="69" spans="1:16" s="870" customFormat="1" ht="17.25" hidden="1" customHeight="1">
      <c r="A69" s="333">
        <v>66</v>
      </c>
      <c r="B69" s="388" t="s">
        <v>938</v>
      </c>
      <c r="C69" s="335" t="s">
        <v>939</v>
      </c>
      <c r="D69" s="335" t="s">
        <v>515</v>
      </c>
      <c r="E69" s="336"/>
      <c r="F69" s="336" t="s">
        <v>507</v>
      </c>
      <c r="G69" s="336" t="s">
        <v>508</v>
      </c>
      <c r="H69" s="412">
        <v>0.92700000000000005</v>
      </c>
      <c r="I69" s="337"/>
      <c r="J69" s="411">
        <v>30000</v>
      </c>
      <c r="K69" s="412"/>
      <c r="L69" s="412">
        <v>0.25000559999999999</v>
      </c>
      <c r="M69" s="390"/>
      <c r="N69" s="869"/>
      <c r="O69" s="341"/>
      <c r="P69" s="342"/>
    </row>
    <row r="70" spans="1:16" s="870" customFormat="1" ht="17.25" hidden="1" customHeight="1">
      <c r="A70" s="333">
        <v>67</v>
      </c>
      <c r="B70" s="388" t="s">
        <v>938</v>
      </c>
      <c r="C70" s="335" t="s">
        <v>939</v>
      </c>
      <c r="D70" s="335" t="s">
        <v>515</v>
      </c>
      <c r="E70" s="336"/>
      <c r="F70" s="336" t="s">
        <v>507</v>
      </c>
      <c r="G70" s="336" t="s">
        <v>508</v>
      </c>
      <c r="H70" s="412">
        <v>0.92700000000000005</v>
      </c>
      <c r="I70" s="337"/>
      <c r="J70" s="411">
        <v>50000</v>
      </c>
      <c r="K70" s="412"/>
      <c r="L70" s="412">
        <v>0.2400021</v>
      </c>
      <c r="M70" s="390"/>
      <c r="N70" s="869"/>
      <c r="O70" s="341"/>
      <c r="P70" s="342"/>
    </row>
    <row r="71" spans="1:16" s="870" customFormat="1" ht="17.25" customHeight="1">
      <c r="A71" s="333">
        <v>68</v>
      </c>
      <c r="B71" s="388" t="s">
        <v>940</v>
      </c>
      <c r="C71" s="335" t="s">
        <v>941</v>
      </c>
      <c r="D71" s="348" t="s">
        <v>516</v>
      </c>
      <c r="E71" s="336">
        <v>1</v>
      </c>
      <c r="F71" s="336" t="s">
        <v>507</v>
      </c>
      <c r="G71" s="336" t="s">
        <v>508</v>
      </c>
      <c r="H71" s="412">
        <v>0.92700000000000005</v>
      </c>
      <c r="I71" s="337" t="s">
        <v>949</v>
      </c>
      <c r="J71" s="411">
        <v>1</v>
      </c>
      <c r="K71" s="412"/>
      <c r="L71" s="412">
        <v>0.12999869999999999</v>
      </c>
      <c r="M71" s="390"/>
      <c r="N71" s="869"/>
      <c r="O71" s="341"/>
      <c r="P71" s="342"/>
    </row>
    <row r="72" spans="1:16" s="870" customFormat="1" ht="17.25" customHeight="1">
      <c r="A72" s="333">
        <v>69</v>
      </c>
      <c r="B72" s="388" t="s">
        <v>940</v>
      </c>
      <c r="C72" s="335" t="s">
        <v>941</v>
      </c>
      <c r="D72" s="348" t="s">
        <v>516</v>
      </c>
      <c r="E72" s="336"/>
      <c r="F72" s="336" t="s">
        <v>507</v>
      </c>
      <c r="G72" s="336" t="s">
        <v>508</v>
      </c>
      <c r="H72" s="412">
        <v>0.92700000000000005</v>
      </c>
      <c r="I72" s="337"/>
      <c r="J72" s="411">
        <v>10000</v>
      </c>
      <c r="K72" s="412"/>
      <c r="L72" s="412">
        <v>0.12999869999999999</v>
      </c>
      <c r="M72" s="390"/>
      <c r="N72" s="869"/>
      <c r="O72" s="341"/>
      <c r="P72" s="342"/>
    </row>
    <row r="73" spans="1:16" s="870" customFormat="1" ht="17.25" customHeight="1">
      <c r="A73" s="333">
        <v>70</v>
      </c>
      <c r="B73" s="388" t="s">
        <v>940</v>
      </c>
      <c r="C73" s="335" t="s">
        <v>941</v>
      </c>
      <c r="D73" s="348" t="s">
        <v>516</v>
      </c>
      <c r="E73" s="336"/>
      <c r="F73" s="336" t="s">
        <v>507</v>
      </c>
      <c r="G73" s="336" t="s">
        <v>508</v>
      </c>
      <c r="H73" s="412">
        <v>0.92700000000000005</v>
      </c>
      <c r="I73" s="337"/>
      <c r="J73" s="411">
        <v>30000</v>
      </c>
      <c r="K73" s="412"/>
      <c r="L73" s="412">
        <v>0.1199952</v>
      </c>
      <c r="M73" s="390"/>
      <c r="N73" s="869"/>
      <c r="O73" s="341"/>
      <c r="P73" s="342"/>
    </row>
    <row r="74" spans="1:16" s="870" customFormat="1" ht="17.25" customHeight="1">
      <c r="A74" s="333">
        <v>71</v>
      </c>
      <c r="B74" s="388" t="s">
        <v>940</v>
      </c>
      <c r="C74" s="335" t="s">
        <v>941</v>
      </c>
      <c r="D74" s="348" t="s">
        <v>516</v>
      </c>
      <c r="E74" s="336"/>
      <c r="F74" s="336" t="s">
        <v>507</v>
      </c>
      <c r="G74" s="336" t="s">
        <v>508</v>
      </c>
      <c r="H74" s="412">
        <v>0.92700000000000005</v>
      </c>
      <c r="I74" s="337"/>
      <c r="J74" s="411">
        <v>50000</v>
      </c>
      <c r="K74" s="412"/>
      <c r="L74" s="412">
        <v>0.11000339999999999</v>
      </c>
      <c r="M74" s="390"/>
      <c r="N74" s="869"/>
      <c r="O74" s="341"/>
      <c r="P74" s="342"/>
    </row>
    <row r="75" spans="1:16" s="870" customFormat="1" ht="17.25" customHeight="1">
      <c r="A75" s="333">
        <v>72</v>
      </c>
      <c r="B75" s="388" t="s">
        <v>940</v>
      </c>
      <c r="C75" s="335" t="s">
        <v>941</v>
      </c>
      <c r="D75" s="348" t="s">
        <v>516</v>
      </c>
      <c r="E75" s="336"/>
      <c r="F75" s="336" t="s">
        <v>507</v>
      </c>
      <c r="G75" s="336" t="s">
        <v>508</v>
      </c>
      <c r="H75" s="412">
        <v>0.92700000000000005</v>
      </c>
      <c r="I75" s="337"/>
      <c r="J75" s="411">
        <v>100000</v>
      </c>
      <c r="K75" s="412"/>
      <c r="L75" s="412">
        <v>9.9999900000000003E-2</v>
      </c>
      <c r="M75" s="390"/>
      <c r="N75" s="869"/>
      <c r="O75" s="341"/>
      <c r="P75" s="342"/>
    </row>
    <row r="76" spans="1:16" s="870" customFormat="1" ht="17.25" customHeight="1">
      <c r="A76" s="333">
        <v>73</v>
      </c>
      <c r="B76" s="388" t="s">
        <v>940</v>
      </c>
      <c r="C76" s="335" t="s">
        <v>941</v>
      </c>
      <c r="D76" s="348" t="s">
        <v>516</v>
      </c>
      <c r="E76" s="336"/>
      <c r="F76" s="336" t="s">
        <v>507</v>
      </c>
      <c r="G76" s="336" t="s">
        <v>508</v>
      </c>
      <c r="H76" s="412">
        <v>0.92700000000000005</v>
      </c>
      <c r="I76" s="337"/>
      <c r="J76" s="411">
        <v>300000</v>
      </c>
      <c r="K76" s="412"/>
      <c r="L76" s="412">
        <v>9.7999199999999995E-2</v>
      </c>
      <c r="M76" s="390"/>
      <c r="N76" s="869"/>
      <c r="O76" s="341"/>
      <c r="P76" s="342"/>
    </row>
    <row r="77" spans="1:16" s="870" customFormat="1" ht="17.25" customHeight="1">
      <c r="A77" s="333">
        <v>74</v>
      </c>
      <c r="B77" s="388" t="s">
        <v>940</v>
      </c>
      <c r="C77" s="335" t="s">
        <v>941</v>
      </c>
      <c r="D77" s="348" t="s">
        <v>516</v>
      </c>
      <c r="E77" s="336"/>
      <c r="F77" s="336" t="s">
        <v>507</v>
      </c>
      <c r="G77" s="336" t="s">
        <v>508</v>
      </c>
      <c r="H77" s="412">
        <v>0.92700000000000005</v>
      </c>
      <c r="I77" s="337"/>
      <c r="J77" s="411">
        <v>500000</v>
      </c>
      <c r="K77" s="412"/>
      <c r="L77" s="412">
        <v>8.19936E-2</v>
      </c>
      <c r="M77" s="390"/>
      <c r="N77" s="869"/>
      <c r="O77" s="341"/>
      <c r="P77" s="342"/>
    </row>
    <row r="78" spans="1:16" s="870" customFormat="1" ht="17.25" customHeight="1">
      <c r="A78" s="333">
        <v>75</v>
      </c>
      <c r="B78" s="388" t="s">
        <v>942</v>
      </c>
      <c r="C78" s="335" t="s">
        <v>943</v>
      </c>
      <c r="D78" s="335" t="s">
        <v>517</v>
      </c>
      <c r="E78" s="336">
        <v>1</v>
      </c>
      <c r="F78" s="336" t="s">
        <v>507</v>
      </c>
      <c r="G78" s="336" t="s">
        <v>508</v>
      </c>
      <c r="H78" s="412">
        <v>0.92700000000000005</v>
      </c>
      <c r="I78" s="337" t="s">
        <v>949</v>
      </c>
      <c r="J78" s="411">
        <v>1</v>
      </c>
      <c r="K78" s="412"/>
      <c r="L78" s="412">
        <v>0.12999869999999999</v>
      </c>
      <c r="M78" s="390"/>
      <c r="N78" s="869"/>
      <c r="O78" s="341"/>
      <c r="P78" s="342"/>
    </row>
    <row r="79" spans="1:16" s="870" customFormat="1" ht="17.25" customHeight="1">
      <c r="A79" s="333">
        <v>76</v>
      </c>
      <c r="B79" s="388" t="s">
        <v>942</v>
      </c>
      <c r="C79" s="335" t="s">
        <v>943</v>
      </c>
      <c r="D79" s="335" t="s">
        <v>517</v>
      </c>
      <c r="E79" s="336"/>
      <c r="F79" s="336" t="s">
        <v>507</v>
      </c>
      <c r="G79" s="336" t="s">
        <v>508</v>
      </c>
      <c r="H79" s="412">
        <v>0.92700000000000005</v>
      </c>
      <c r="I79" s="337"/>
      <c r="J79" s="411">
        <v>10000</v>
      </c>
      <c r="K79" s="412"/>
      <c r="L79" s="412">
        <v>0.12999869999999999</v>
      </c>
      <c r="M79" s="390"/>
      <c r="N79" s="869"/>
      <c r="O79" s="341"/>
      <c r="P79" s="342"/>
    </row>
    <row r="80" spans="1:16" s="870" customFormat="1" ht="17.25" customHeight="1">
      <c r="A80" s="333">
        <v>77</v>
      </c>
      <c r="B80" s="388" t="s">
        <v>942</v>
      </c>
      <c r="C80" s="335" t="s">
        <v>943</v>
      </c>
      <c r="D80" s="335" t="s">
        <v>517</v>
      </c>
      <c r="E80" s="336"/>
      <c r="F80" s="336" t="s">
        <v>507</v>
      </c>
      <c r="G80" s="336" t="s">
        <v>508</v>
      </c>
      <c r="H80" s="412">
        <v>0.92700000000000005</v>
      </c>
      <c r="I80" s="337"/>
      <c r="J80" s="411">
        <v>30000</v>
      </c>
      <c r="K80" s="412"/>
      <c r="L80" s="412">
        <v>0.1199952</v>
      </c>
      <c r="M80" s="390"/>
      <c r="N80" s="869"/>
      <c r="O80" s="341"/>
      <c r="P80" s="342"/>
    </row>
    <row r="81" spans="1:16" s="870" customFormat="1" ht="17.25" customHeight="1">
      <c r="A81" s="333">
        <v>78</v>
      </c>
      <c r="B81" s="388" t="s">
        <v>942</v>
      </c>
      <c r="C81" s="335" t="s">
        <v>943</v>
      </c>
      <c r="D81" s="335" t="s">
        <v>517</v>
      </c>
      <c r="E81" s="336"/>
      <c r="F81" s="336"/>
      <c r="G81" s="336"/>
      <c r="H81" s="415"/>
      <c r="I81" s="415"/>
      <c r="J81" s="411">
        <v>50000</v>
      </c>
      <c r="K81" s="415"/>
      <c r="L81" s="415">
        <v>0.11799449999999999</v>
      </c>
      <c r="M81" s="339"/>
      <c r="N81" s="869"/>
      <c r="O81" s="341"/>
      <c r="P81" s="342"/>
    </row>
    <row r="82" spans="1:16" s="870" customFormat="1" ht="17.25" customHeight="1">
      <c r="A82" s="333">
        <v>79</v>
      </c>
      <c r="B82" s="416" t="s">
        <v>942</v>
      </c>
      <c r="C82" s="417" t="s">
        <v>943</v>
      </c>
      <c r="D82" s="335" t="s">
        <v>517</v>
      </c>
      <c r="E82" s="418"/>
      <c r="F82" s="418" t="s">
        <v>507</v>
      </c>
      <c r="G82" s="418" t="s">
        <v>508</v>
      </c>
      <c r="H82" s="419">
        <v>0.92700000000000005</v>
      </c>
      <c r="I82" s="420"/>
      <c r="J82" s="421">
        <v>100000</v>
      </c>
      <c r="K82" s="419"/>
      <c r="L82" s="419">
        <v>0.1049958</v>
      </c>
      <c r="M82" s="1075"/>
      <c r="N82" s="869"/>
      <c r="O82" s="1076"/>
      <c r="P82" s="451"/>
    </row>
    <row r="83" spans="1:16" s="870" customFormat="1" ht="17.25" customHeight="1">
      <c r="A83" s="333">
        <v>80</v>
      </c>
      <c r="B83" s="388" t="s">
        <v>942</v>
      </c>
      <c r="C83" s="335" t="s">
        <v>943</v>
      </c>
      <c r="D83" s="335" t="s">
        <v>517</v>
      </c>
      <c r="E83" s="336"/>
      <c r="F83" s="336" t="s">
        <v>507</v>
      </c>
      <c r="G83" s="336" t="s">
        <v>508</v>
      </c>
      <c r="H83" s="412">
        <v>0.92700000000000005</v>
      </c>
      <c r="I83" s="337"/>
      <c r="J83" s="411">
        <v>300000</v>
      </c>
      <c r="K83" s="412"/>
      <c r="L83" s="412">
        <v>9.7004699999999985E-2</v>
      </c>
      <c r="M83" s="390"/>
      <c r="N83" s="869"/>
      <c r="O83" s="341"/>
      <c r="P83" s="342"/>
    </row>
    <row r="84" spans="1:16" s="870" customFormat="1" ht="17.25" customHeight="1">
      <c r="A84" s="333">
        <v>81</v>
      </c>
      <c r="B84" s="388" t="s">
        <v>942</v>
      </c>
      <c r="C84" s="335" t="s">
        <v>943</v>
      </c>
      <c r="D84" s="335" t="s">
        <v>517</v>
      </c>
      <c r="E84" s="336"/>
      <c r="F84" s="336" t="s">
        <v>507</v>
      </c>
      <c r="G84" s="336" t="s">
        <v>508</v>
      </c>
      <c r="H84" s="412">
        <v>0.92700000000000005</v>
      </c>
      <c r="I84" s="337"/>
      <c r="J84" s="411">
        <v>500000</v>
      </c>
      <c r="K84" s="412"/>
      <c r="L84" s="412">
        <v>8.0999099999999991E-2</v>
      </c>
      <c r="M84" s="390"/>
      <c r="N84" s="869"/>
      <c r="O84" s="341"/>
      <c r="P84" s="342"/>
    </row>
    <row r="85" spans="1:16" s="870" customFormat="1" ht="17.25" customHeight="1">
      <c r="A85" s="333">
        <v>82</v>
      </c>
      <c r="B85" s="388" t="s">
        <v>944</v>
      </c>
      <c r="C85" s="335" t="s">
        <v>945</v>
      </c>
      <c r="D85" s="348" t="s">
        <v>518</v>
      </c>
      <c r="E85" s="336">
        <v>1</v>
      </c>
      <c r="F85" s="336" t="s">
        <v>507</v>
      </c>
      <c r="G85" s="336" t="s">
        <v>508</v>
      </c>
      <c r="H85" s="412">
        <v>0.92700000000000005</v>
      </c>
      <c r="I85" s="337" t="s">
        <v>950</v>
      </c>
      <c r="J85" s="411">
        <v>1</v>
      </c>
      <c r="K85" s="412"/>
      <c r="L85" s="412">
        <v>0.12999869999999999</v>
      </c>
      <c r="M85" s="390"/>
      <c r="N85" s="869"/>
      <c r="O85" s="341"/>
      <c r="P85" s="342"/>
    </row>
    <row r="86" spans="1:16" s="870" customFormat="1" ht="17.25" customHeight="1">
      <c r="A86" s="333">
        <v>83</v>
      </c>
      <c r="B86" s="388" t="s">
        <v>944</v>
      </c>
      <c r="C86" s="335" t="s">
        <v>945</v>
      </c>
      <c r="D86" s="348" t="s">
        <v>518</v>
      </c>
      <c r="E86" s="336">
        <v>1</v>
      </c>
      <c r="F86" s="336" t="s">
        <v>507</v>
      </c>
      <c r="G86" s="336" t="s">
        <v>508</v>
      </c>
      <c r="H86" s="412">
        <v>0.92700000000000005</v>
      </c>
      <c r="I86" s="337"/>
      <c r="J86" s="411">
        <v>10000</v>
      </c>
      <c r="K86" s="412"/>
      <c r="L86" s="412">
        <v>0.12999869999999999</v>
      </c>
      <c r="M86" s="390"/>
      <c r="N86" s="869"/>
      <c r="O86" s="341"/>
      <c r="P86" s="342"/>
    </row>
    <row r="87" spans="1:16" s="870" customFormat="1" ht="17.25" customHeight="1">
      <c r="A87" s="333">
        <v>84</v>
      </c>
      <c r="B87" s="388" t="s">
        <v>944</v>
      </c>
      <c r="C87" s="335" t="s">
        <v>945</v>
      </c>
      <c r="D87" s="348" t="s">
        <v>518</v>
      </c>
      <c r="E87" s="336">
        <v>1</v>
      </c>
      <c r="F87" s="336" t="s">
        <v>507</v>
      </c>
      <c r="G87" s="336" t="s">
        <v>508</v>
      </c>
      <c r="H87" s="412">
        <v>0.92700000000000005</v>
      </c>
      <c r="I87" s="337"/>
      <c r="J87" s="411">
        <v>30000</v>
      </c>
      <c r="K87" s="412"/>
      <c r="L87" s="412">
        <v>0.1199952</v>
      </c>
      <c r="M87" s="390"/>
      <c r="N87" s="869"/>
      <c r="O87" s="341"/>
      <c r="P87" s="342"/>
    </row>
    <row r="88" spans="1:16" s="870" customFormat="1" ht="17.25" customHeight="1">
      <c r="A88" s="333">
        <v>85</v>
      </c>
      <c r="B88" s="388" t="s">
        <v>944</v>
      </c>
      <c r="C88" s="335" t="s">
        <v>945</v>
      </c>
      <c r="D88" s="348" t="s">
        <v>518</v>
      </c>
      <c r="E88" s="336">
        <v>1</v>
      </c>
      <c r="F88" s="336" t="s">
        <v>507</v>
      </c>
      <c r="G88" s="336" t="s">
        <v>508</v>
      </c>
      <c r="H88" s="412">
        <v>0.92700000000000005</v>
      </c>
      <c r="I88" s="337"/>
      <c r="J88" s="411">
        <v>50000</v>
      </c>
      <c r="K88" s="412"/>
      <c r="L88" s="412">
        <v>0.11000339999999999</v>
      </c>
      <c r="M88" s="390"/>
      <c r="N88" s="869"/>
      <c r="O88" s="341"/>
      <c r="P88" s="342"/>
    </row>
    <row r="89" spans="1:16" s="870" customFormat="1" ht="17.25" customHeight="1">
      <c r="A89" s="333">
        <v>86</v>
      </c>
      <c r="B89" s="388" t="s">
        <v>944</v>
      </c>
      <c r="C89" s="335" t="s">
        <v>945</v>
      </c>
      <c r="D89" s="348" t="s">
        <v>518</v>
      </c>
      <c r="E89" s="336">
        <v>1</v>
      </c>
      <c r="F89" s="336" t="s">
        <v>507</v>
      </c>
      <c r="G89" s="336" t="s">
        <v>508</v>
      </c>
      <c r="H89" s="412">
        <v>0.92700000000000005</v>
      </c>
      <c r="I89" s="337"/>
      <c r="J89" s="411">
        <v>100000</v>
      </c>
      <c r="K89" s="412"/>
      <c r="L89" s="412">
        <v>9.9999900000000003E-2</v>
      </c>
      <c r="M89" s="390"/>
      <c r="N89" s="869"/>
      <c r="O89" s="341"/>
      <c r="P89" s="342"/>
    </row>
    <row r="90" spans="1:16" s="870" customFormat="1" ht="17.25" customHeight="1">
      <c r="A90" s="333">
        <v>87</v>
      </c>
      <c r="B90" s="388" t="s">
        <v>944</v>
      </c>
      <c r="C90" s="335" t="s">
        <v>945</v>
      </c>
      <c r="D90" s="348" t="s">
        <v>518</v>
      </c>
      <c r="E90" s="336">
        <v>1</v>
      </c>
      <c r="F90" s="336" t="s">
        <v>507</v>
      </c>
      <c r="G90" s="336" t="s">
        <v>508</v>
      </c>
      <c r="H90" s="412">
        <v>0.92700000000000005</v>
      </c>
      <c r="I90" s="337"/>
      <c r="J90" s="411">
        <v>300000</v>
      </c>
      <c r="K90" s="412"/>
      <c r="L90" s="412">
        <v>9.7999199999999995E-2</v>
      </c>
      <c r="M90" s="390"/>
      <c r="N90" s="869"/>
      <c r="O90" s="341"/>
      <c r="P90" s="342"/>
    </row>
    <row r="91" spans="1:16" s="870" customFormat="1" ht="17.25" customHeight="1">
      <c r="A91" s="333">
        <v>88</v>
      </c>
      <c r="B91" s="388" t="s">
        <v>944</v>
      </c>
      <c r="C91" s="335" t="s">
        <v>945</v>
      </c>
      <c r="D91" s="348" t="s">
        <v>518</v>
      </c>
      <c r="E91" s="336">
        <v>1</v>
      </c>
      <c r="F91" s="336" t="s">
        <v>507</v>
      </c>
      <c r="G91" s="336" t="s">
        <v>508</v>
      </c>
      <c r="H91" s="412">
        <v>0.92700000000000005</v>
      </c>
      <c r="I91" s="337"/>
      <c r="J91" s="411">
        <v>500000</v>
      </c>
      <c r="K91" s="412"/>
      <c r="L91" s="412">
        <v>8.19936E-2</v>
      </c>
      <c r="M91" s="390"/>
      <c r="N91" s="869"/>
      <c r="O91" s="341"/>
      <c r="P91" s="342"/>
    </row>
    <row r="92" spans="1:16" s="870" customFormat="1" ht="17.25" customHeight="1">
      <c r="A92" s="333">
        <v>89</v>
      </c>
      <c r="B92" s="388" t="s">
        <v>946</v>
      </c>
      <c r="C92" s="335" t="s">
        <v>947</v>
      </c>
      <c r="D92" s="335" t="s">
        <v>519</v>
      </c>
      <c r="E92" s="336">
        <v>1</v>
      </c>
      <c r="F92" s="336" t="s">
        <v>507</v>
      </c>
      <c r="G92" s="336" t="s">
        <v>508</v>
      </c>
      <c r="H92" s="412">
        <v>0.92700000000000005</v>
      </c>
      <c r="I92" s="337" t="s">
        <v>950</v>
      </c>
      <c r="J92" s="411">
        <v>1</v>
      </c>
      <c r="K92" s="412"/>
      <c r="L92" s="412">
        <v>0.12999869999999999</v>
      </c>
      <c r="M92" s="390"/>
      <c r="N92" s="869"/>
      <c r="O92" s="341"/>
      <c r="P92" s="342"/>
    </row>
    <row r="93" spans="1:16" s="870" customFormat="1" ht="17.25" customHeight="1">
      <c r="A93" s="333">
        <v>90</v>
      </c>
      <c r="B93" s="388" t="s">
        <v>946</v>
      </c>
      <c r="C93" s="335" t="s">
        <v>947</v>
      </c>
      <c r="D93" s="335" t="s">
        <v>519</v>
      </c>
      <c r="E93" s="336">
        <v>1</v>
      </c>
      <c r="F93" s="336" t="s">
        <v>507</v>
      </c>
      <c r="G93" s="336" t="s">
        <v>508</v>
      </c>
      <c r="H93" s="412">
        <v>0.92700000000000005</v>
      </c>
      <c r="I93" s="337"/>
      <c r="J93" s="411">
        <v>10000</v>
      </c>
      <c r="K93" s="412"/>
      <c r="L93" s="412">
        <v>0.12999869999999999</v>
      </c>
      <c r="M93" s="390"/>
      <c r="N93" s="869"/>
      <c r="O93" s="341"/>
      <c r="P93" s="342"/>
    </row>
    <row r="94" spans="1:16" s="870" customFormat="1" ht="17.25" customHeight="1">
      <c r="A94" s="333">
        <v>91</v>
      </c>
      <c r="B94" s="388" t="s">
        <v>946</v>
      </c>
      <c r="C94" s="335" t="s">
        <v>947</v>
      </c>
      <c r="D94" s="335" t="s">
        <v>519</v>
      </c>
      <c r="E94" s="336">
        <v>1</v>
      </c>
      <c r="F94" s="336" t="s">
        <v>507</v>
      </c>
      <c r="G94" s="336" t="s">
        <v>508</v>
      </c>
      <c r="H94" s="412">
        <v>0.92700000000000005</v>
      </c>
      <c r="I94" s="337"/>
      <c r="J94" s="411">
        <v>30000</v>
      </c>
      <c r="K94" s="412"/>
      <c r="L94" s="412">
        <v>0.1199952</v>
      </c>
      <c r="M94" s="390"/>
      <c r="N94" s="869"/>
      <c r="O94" s="341"/>
      <c r="P94" s="342"/>
    </row>
    <row r="95" spans="1:16" s="870" customFormat="1" ht="17.25" customHeight="1">
      <c r="A95" s="333">
        <v>92</v>
      </c>
      <c r="B95" s="388" t="s">
        <v>946</v>
      </c>
      <c r="C95" s="335" t="s">
        <v>947</v>
      </c>
      <c r="D95" s="335" t="s">
        <v>519</v>
      </c>
      <c r="E95" s="336">
        <v>1</v>
      </c>
      <c r="F95" s="336" t="s">
        <v>507</v>
      </c>
      <c r="G95" s="336" t="s">
        <v>508</v>
      </c>
      <c r="H95" s="412">
        <v>0.92700000000000005</v>
      </c>
      <c r="I95" s="337"/>
      <c r="J95" s="411">
        <v>50000</v>
      </c>
      <c r="K95" s="412"/>
      <c r="L95" s="412">
        <v>0.11799449999999999</v>
      </c>
      <c r="M95" s="390"/>
      <c r="N95" s="869"/>
      <c r="O95" s="341"/>
      <c r="P95" s="342"/>
    </row>
    <row r="96" spans="1:16" s="870" customFormat="1" ht="17.25" customHeight="1">
      <c r="A96" s="333">
        <v>93</v>
      </c>
      <c r="B96" s="388" t="s">
        <v>946</v>
      </c>
      <c r="C96" s="335" t="s">
        <v>947</v>
      </c>
      <c r="D96" s="335" t="s">
        <v>519</v>
      </c>
      <c r="E96" s="336">
        <v>1</v>
      </c>
      <c r="F96" s="336" t="s">
        <v>507</v>
      </c>
      <c r="G96" s="336" t="s">
        <v>508</v>
      </c>
      <c r="H96" s="412">
        <v>0.92700000000000005</v>
      </c>
      <c r="I96" s="337"/>
      <c r="J96" s="411">
        <v>100000</v>
      </c>
      <c r="K96" s="412"/>
      <c r="L96" s="412">
        <v>0.1049958</v>
      </c>
      <c r="M96" s="390"/>
      <c r="N96" s="869"/>
      <c r="O96" s="341"/>
      <c r="P96" s="342"/>
    </row>
    <row r="97" spans="1:16" s="870" customFormat="1" ht="17.25" customHeight="1">
      <c r="A97" s="333">
        <v>94</v>
      </c>
      <c r="B97" s="388" t="s">
        <v>946</v>
      </c>
      <c r="C97" s="335" t="s">
        <v>947</v>
      </c>
      <c r="D97" s="335" t="s">
        <v>519</v>
      </c>
      <c r="E97" s="336">
        <v>1</v>
      </c>
      <c r="F97" s="336" t="s">
        <v>507</v>
      </c>
      <c r="G97" s="336" t="s">
        <v>508</v>
      </c>
      <c r="H97" s="412">
        <v>0.92700000000000005</v>
      </c>
      <c r="I97" s="337"/>
      <c r="J97" s="411">
        <v>300000</v>
      </c>
      <c r="K97" s="412"/>
      <c r="L97" s="412">
        <v>9.7004699999999985E-2</v>
      </c>
      <c r="M97" s="390"/>
      <c r="N97" s="869"/>
      <c r="O97" s="341"/>
      <c r="P97" s="342"/>
    </row>
    <row r="98" spans="1:16" s="870" customFormat="1" ht="17.25" customHeight="1">
      <c r="A98" s="333">
        <v>95</v>
      </c>
      <c r="B98" s="388" t="s">
        <v>946</v>
      </c>
      <c r="C98" s="335" t="s">
        <v>947</v>
      </c>
      <c r="D98" s="335" t="s">
        <v>519</v>
      </c>
      <c r="E98" s="336">
        <v>1</v>
      </c>
      <c r="F98" s="336" t="s">
        <v>507</v>
      </c>
      <c r="G98" s="336" t="s">
        <v>508</v>
      </c>
      <c r="H98" s="412">
        <v>0.92700000000000005</v>
      </c>
      <c r="I98" s="337"/>
      <c r="J98" s="411">
        <v>500000</v>
      </c>
      <c r="K98" s="412"/>
      <c r="L98" s="412">
        <v>8.0999099999999991E-2</v>
      </c>
      <c r="M98" s="390"/>
      <c r="N98" s="869"/>
      <c r="O98" s="341"/>
      <c r="P98" s="342"/>
    </row>
    <row r="99" spans="1:16" s="870" customFormat="1" ht="17.25" customHeight="1">
      <c r="A99" s="333">
        <v>96</v>
      </c>
      <c r="B99" s="388" t="s">
        <v>520</v>
      </c>
      <c r="C99" s="335" t="s">
        <v>1186</v>
      </c>
      <c r="D99" s="335" t="s">
        <v>578</v>
      </c>
      <c r="E99" s="336">
        <v>1</v>
      </c>
      <c r="F99" s="336" t="s">
        <v>507</v>
      </c>
      <c r="G99" s="336" t="s">
        <v>508</v>
      </c>
      <c r="H99" s="412"/>
      <c r="I99" s="337" t="s">
        <v>1184</v>
      </c>
      <c r="J99" s="411">
        <v>0</v>
      </c>
      <c r="K99" s="412"/>
      <c r="L99" s="412">
        <v>0.17549999999999999</v>
      </c>
      <c r="M99" s="390"/>
      <c r="N99" s="869"/>
      <c r="O99" s="341"/>
      <c r="P99" s="342"/>
    </row>
    <row r="100" spans="1:16" s="870" customFormat="1" ht="17.25" customHeight="1">
      <c r="A100" s="333"/>
      <c r="B100" s="388" t="s">
        <v>520</v>
      </c>
      <c r="C100" s="335" t="s">
        <v>1186</v>
      </c>
      <c r="D100" s="335" t="s">
        <v>578</v>
      </c>
      <c r="E100" s="336">
        <v>1</v>
      </c>
      <c r="F100" s="336" t="s">
        <v>507</v>
      </c>
      <c r="G100" s="336" t="s">
        <v>508</v>
      </c>
      <c r="H100" s="412"/>
      <c r="I100" s="337"/>
      <c r="J100" s="411">
        <v>5000</v>
      </c>
      <c r="K100" s="412"/>
      <c r="L100" s="412">
        <v>0.17549999999999996</v>
      </c>
      <c r="M100" s="390"/>
      <c r="N100" s="869"/>
      <c r="O100" s="341"/>
      <c r="P100" s="342"/>
    </row>
    <row r="101" spans="1:16" s="870" customFormat="1" ht="17.25" customHeight="1">
      <c r="A101" s="333"/>
      <c r="B101" s="388" t="s">
        <v>520</v>
      </c>
      <c r="C101" s="335" t="s">
        <v>1186</v>
      </c>
      <c r="D101" s="335" t="s">
        <v>578</v>
      </c>
      <c r="E101" s="336">
        <v>1</v>
      </c>
      <c r="F101" s="336" t="s">
        <v>507</v>
      </c>
      <c r="G101" s="336" t="s">
        <v>508</v>
      </c>
      <c r="H101" s="412"/>
      <c r="I101" s="337"/>
      <c r="J101" s="411">
        <v>10000</v>
      </c>
      <c r="K101" s="412"/>
      <c r="L101" s="412">
        <v>9.1961999999999988E-2</v>
      </c>
      <c r="M101" s="390"/>
      <c r="N101" s="869"/>
      <c r="O101" s="341"/>
      <c r="P101" s="342"/>
    </row>
    <row r="102" spans="1:16" s="870" customFormat="1" ht="17.25" customHeight="1">
      <c r="A102" s="333"/>
      <c r="B102" s="388" t="s">
        <v>520</v>
      </c>
      <c r="C102" s="335" t="s">
        <v>1186</v>
      </c>
      <c r="D102" s="335" t="s">
        <v>578</v>
      </c>
      <c r="E102" s="336">
        <v>1</v>
      </c>
      <c r="F102" s="336" t="s">
        <v>507</v>
      </c>
      <c r="G102" s="336" t="s">
        <v>508</v>
      </c>
      <c r="H102" s="412"/>
      <c r="I102" s="337"/>
      <c r="J102" s="411">
        <v>30000</v>
      </c>
      <c r="K102" s="412"/>
      <c r="L102" s="412">
        <v>8.9972999999999997E-2</v>
      </c>
      <c r="M102" s="390"/>
      <c r="N102" s="869"/>
      <c r="O102" s="341"/>
      <c r="P102" s="342"/>
    </row>
    <row r="103" spans="1:16" s="870" customFormat="1" ht="17.25" customHeight="1">
      <c r="A103" s="333"/>
      <c r="B103" s="388" t="s">
        <v>520</v>
      </c>
      <c r="C103" s="335" t="s">
        <v>1186</v>
      </c>
      <c r="D103" s="335" t="s">
        <v>578</v>
      </c>
      <c r="E103" s="336">
        <v>1</v>
      </c>
      <c r="F103" s="336" t="s">
        <v>507</v>
      </c>
      <c r="G103" s="336" t="s">
        <v>508</v>
      </c>
      <c r="H103" s="412"/>
      <c r="I103" s="337"/>
      <c r="J103" s="411">
        <v>50000</v>
      </c>
      <c r="K103" s="412"/>
      <c r="L103" s="412">
        <v>8.7983999999999993E-2</v>
      </c>
      <c r="M103" s="390"/>
      <c r="N103" s="869"/>
      <c r="O103" s="341"/>
      <c r="P103" s="342"/>
    </row>
    <row r="104" spans="1:16" s="870" customFormat="1" ht="17.25" customHeight="1">
      <c r="A104" s="333"/>
      <c r="B104" s="388" t="s">
        <v>520</v>
      </c>
      <c r="C104" s="335" t="s">
        <v>1186</v>
      </c>
      <c r="D104" s="335" t="s">
        <v>578</v>
      </c>
      <c r="E104" s="336">
        <v>1</v>
      </c>
      <c r="F104" s="336" t="s">
        <v>507</v>
      </c>
      <c r="G104" s="336" t="s">
        <v>508</v>
      </c>
      <c r="H104" s="412"/>
      <c r="I104" s="337"/>
      <c r="J104" s="411">
        <v>100000</v>
      </c>
      <c r="K104" s="412"/>
      <c r="L104" s="412">
        <v>8.5058999999999982E-2</v>
      </c>
      <c r="M104" s="390"/>
      <c r="N104" s="869"/>
      <c r="O104" s="341"/>
      <c r="P104" s="342"/>
    </row>
    <row r="105" spans="1:16" s="870" customFormat="1" ht="17.25" customHeight="1">
      <c r="A105" s="333"/>
      <c r="B105" s="388" t="s">
        <v>520</v>
      </c>
      <c r="C105" s="335" t="s">
        <v>1186</v>
      </c>
      <c r="D105" s="335" t="s">
        <v>578</v>
      </c>
      <c r="E105" s="336">
        <v>1</v>
      </c>
      <c r="F105" s="336" t="s">
        <v>507</v>
      </c>
      <c r="G105" s="336" t="s">
        <v>508</v>
      </c>
      <c r="H105" s="412"/>
      <c r="I105" s="337"/>
      <c r="J105" s="411">
        <v>300000</v>
      </c>
      <c r="K105" s="412"/>
      <c r="L105" s="412">
        <v>8.2952999999999999E-2</v>
      </c>
      <c r="M105" s="390"/>
      <c r="N105" s="869"/>
      <c r="O105" s="341"/>
      <c r="P105" s="342"/>
    </row>
    <row r="106" spans="1:16" s="870" customFormat="1" ht="17.25" customHeight="1">
      <c r="A106" s="333"/>
      <c r="B106" s="388" t="s">
        <v>520</v>
      </c>
      <c r="C106" s="335" t="s">
        <v>1186</v>
      </c>
      <c r="D106" s="335" t="s">
        <v>578</v>
      </c>
      <c r="E106" s="336">
        <v>1</v>
      </c>
      <c r="F106" s="336" t="s">
        <v>507</v>
      </c>
      <c r="G106" s="336" t="s">
        <v>508</v>
      </c>
      <c r="H106" s="412"/>
      <c r="I106" s="337"/>
      <c r="J106" s="411">
        <v>500000</v>
      </c>
      <c r="K106" s="412"/>
      <c r="L106" s="412">
        <v>8.1900000000000001E-2</v>
      </c>
      <c r="M106" s="390"/>
      <c r="N106" s="869"/>
      <c r="O106" s="341"/>
      <c r="P106" s="342"/>
    </row>
    <row r="107" spans="1:16" s="870" customFormat="1" ht="17.25" customHeight="1">
      <c r="A107" s="333">
        <v>97</v>
      </c>
      <c r="B107" s="388" t="s">
        <v>521</v>
      </c>
      <c r="C107" s="335" t="s">
        <v>1187</v>
      </c>
      <c r="D107" s="335" t="s">
        <v>813</v>
      </c>
      <c r="E107" s="336">
        <v>1</v>
      </c>
      <c r="F107" s="336" t="s">
        <v>507</v>
      </c>
      <c r="G107" s="336" t="s">
        <v>508</v>
      </c>
      <c r="H107" s="412"/>
      <c r="I107" s="337" t="s">
        <v>1184</v>
      </c>
      <c r="J107" s="411">
        <v>0</v>
      </c>
      <c r="K107" s="412"/>
      <c r="L107" s="412">
        <v>0.17549999999999999</v>
      </c>
      <c r="M107" s="390"/>
      <c r="N107" s="869"/>
      <c r="O107" s="341"/>
      <c r="P107" s="342"/>
    </row>
    <row r="108" spans="1:16" s="870" customFormat="1" ht="17.25" customHeight="1">
      <c r="A108" s="333"/>
      <c r="B108" s="388" t="s">
        <v>521</v>
      </c>
      <c r="C108" s="335" t="s">
        <v>1187</v>
      </c>
      <c r="D108" s="335" t="s">
        <v>813</v>
      </c>
      <c r="E108" s="336">
        <v>1</v>
      </c>
      <c r="F108" s="336" t="s">
        <v>507</v>
      </c>
      <c r="G108" s="336" t="s">
        <v>508</v>
      </c>
      <c r="H108" s="412"/>
      <c r="I108" s="337"/>
      <c r="J108" s="411">
        <v>5000</v>
      </c>
      <c r="K108" s="412"/>
      <c r="L108" s="412">
        <v>0.17549999999999996</v>
      </c>
      <c r="M108" s="390"/>
      <c r="N108" s="869"/>
      <c r="O108" s="341"/>
      <c r="P108" s="342"/>
    </row>
    <row r="109" spans="1:16" s="870" customFormat="1" ht="17.25" customHeight="1">
      <c r="A109" s="333"/>
      <c r="B109" s="388" t="s">
        <v>521</v>
      </c>
      <c r="C109" s="335" t="s">
        <v>1187</v>
      </c>
      <c r="D109" s="335" t="s">
        <v>813</v>
      </c>
      <c r="E109" s="336">
        <v>1</v>
      </c>
      <c r="F109" s="336" t="s">
        <v>507</v>
      </c>
      <c r="G109" s="336" t="s">
        <v>508</v>
      </c>
      <c r="H109" s="412"/>
      <c r="I109" s="337"/>
      <c r="J109" s="411">
        <v>10000</v>
      </c>
      <c r="K109" s="412"/>
      <c r="L109" s="412">
        <v>9.1961999999999988E-2</v>
      </c>
      <c r="M109" s="390"/>
      <c r="N109" s="869"/>
      <c r="O109" s="341"/>
      <c r="P109" s="342"/>
    </row>
    <row r="110" spans="1:16" s="870" customFormat="1" ht="17.25" customHeight="1">
      <c r="A110" s="333"/>
      <c r="B110" s="388" t="s">
        <v>521</v>
      </c>
      <c r="C110" s="335" t="s">
        <v>1187</v>
      </c>
      <c r="D110" s="335" t="s">
        <v>813</v>
      </c>
      <c r="E110" s="336">
        <v>1</v>
      </c>
      <c r="F110" s="336" t="s">
        <v>507</v>
      </c>
      <c r="G110" s="336" t="s">
        <v>508</v>
      </c>
      <c r="H110" s="412"/>
      <c r="I110" s="337"/>
      <c r="J110" s="411">
        <v>30000</v>
      </c>
      <c r="K110" s="412"/>
      <c r="L110" s="412">
        <v>8.9972999999999997E-2</v>
      </c>
      <c r="M110" s="390"/>
      <c r="N110" s="869"/>
      <c r="O110" s="341"/>
      <c r="P110" s="342"/>
    </row>
    <row r="111" spans="1:16" s="870" customFormat="1" ht="17.25" customHeight="1">
      <c r="A111" s="333"/>
      <c r="B111" s="388" t="s">
        <v>521</v>
      </c>
      <c r="C111" s="335" t="s">
        <v>1187</v>
      </c>
      <c r="D111" s="335" t="s">
        <v>813</v>
      </c>
      <c r="E111" s="336">
        <v>1</v>
      </c>
      <c r="F111" s="336" t="s">
        <v>507</v>
      </c>
      <c r="G111" s="336" t="s">
        <v>508</v>
      </c>
      <c r="H111" s="412"/>
      <c r="I111" s="337"/>
      <c r="J111" s="411">
        <v>50000</v>
      </c>
      <c r="K111" s="412"/>
      <c r="L111" s="412">
        <v>8.7983999999999993E-2</v>
      </c>
      <c r="M111" s="390"/>
      <c r="N111" s="869"/>
      <c r="O111" s="341"/>
      <c r="P111" s="342"/>
    </row>
    <row r="112" spans="1:16" s="870" customFormat="1" ht="17.25" customHeight="1">
      <c r="A112" s="333"/>
      <c r="B112" s="388" t="s">
        <v>521</v>
      </c>
      <c r="C112" s="335" t="s">
        <v>1187</v>
      </c>
      <c r="D112" s="335" t="s">
        <v>813</v>
      </c>
      <c r="E112" s="336">
        <v>1</v>
      </c>
      <c r="F112" s="336" t="s">
        <v>507</v>
      </c>
      <c r="G112" s="336" t="s">
        <v>508</v>
      </c>
      <c r="H112" s="412"/>
      <c r="I112" s="337"/>
      <c r="J112" s="411">
        <v>100000</v>
      </c>
      <c r="K112" s="412"/>
      <c r="L112" s="412">
        <v>8.5058999999999982E-2</v>
      </c>
      <c r="M112" s="390"/>
      <c r="N112" s="869"/>
      <c r="O112" s="341"/>
      <c r="P112" s="342"/>
    </row>
    <row r="113" spans="1:16" s="870" customFormat="1" ht="17.25" customHeight="1">
      <c r="A113" s="333"/>
      <c r="B113" s="388" t="s">
        <v>521</v>
      </c>
      <c r="C113" s="335" t="s">
        <v>1187</v>
      </c>
      <c r="D113" s="335" t="s">
        <v>813</v>
      </c>
      <c r="E113" s="336">
        <v>1</v>
      </c>
      <c r="F113" s="336" t="s">
        <v>507</v>
      </c>
      <c r="G113" s="336" t="s">
        <v>508</v>
      </c>
      <c r="H113" s="412"/>
      <c r="I113" s="337"/>
      <c r="J113" s="411">
        <v>300000</v>
      </c>
      <c r="K113" s="412"/>
      <c r="L113" s="412">
        <v>8.2952999999999999E-2</v>
      </c>
      <c r="M113" s="390"/>
      <c r="N113" s="869"/>
      <c r="O113" s="341"/>
      <c r="P113" s="342"/>
    </row>
    <row r="114" spans="1:16" s="870" customFormat="1" ht="17.25" customHeight="1">
      <c r="A114" s="333"/>
      <c r="B114" s="388" t="s">
        <v>521</v>
      </c>
      <c r="C114" s="335" t="s">
        <v>1187</v>
      </c>
      <c r="D114" s="335" t="s">
        <v>813</v>
      </c>
      <c r="E114" s="336">
        <v>1</v>
      </c>
      <c r="F114" s="336" t="s">
        <v>507</v>
      </c>
      <c r="G114" s="336" t="s">
        <v>508</v>
      </c>
      <c r="H114" s="412"/>
      <c r="I114" s="337"/>
      <c r="J114" s="411">
        <v>500000</v>
      </c>
      <c r="K114" s="412"/>
      <c r="L114" s="412">
        <v>8.1900000000000001E-2</v>
      </c>
      <c r="M114" s="390"/>
      <c r="N114" s="869"/>
      <c r="O114" s="341"/>
      <c r="P114" s="342"/>
    </row>
    <row r="115" spans="1:16" s="870" customFormat="1" ht="17.25" customHeight="1">
      <c r="A115" s="333">
        <v>98</v>
      </c>
      <c r="B115" s="388" t="s">
        <v>764</v>
      </c>
      <c r="C115" s="335" t="s">
        <v>483</v>
      </c>
      <c r="D115" s="335" t="s">
        <v>765</v>
      </c>
      <c r="E115" s="336"/>
      <c r="F115" s="336"/>
      <c r="G115" s="336" t="s">
        <v>1051</v>
      </c>
      <c r="H115" s="412"/>
      <c r="I115" s="337" t="s">
        <v>766</v>
      </c>
      <c r="J115" s="411">
        <v>0</v>
      </c>
      <c r="K115" s="412"/>
      <c r="L115" s="412">
        <v>0.36000899999999997</v>
      </c>
      <c r="M115" s="390"/>
      <c r="N115" s="869"/>
      <c r="O115" s="341"/>
      <c r="P115" s="342"/>
    </row>
    <row r="116" spans="1:16" s="870" customFormat="1" ht="17.25" customHeight="1">
      <c r="A116" s="333"/>
      <c r="B116" s="388" t="s">
        <v>764</v>
      </c>
      <c r="C116" s="335" t="s">
        <v>767</v>
      </c>
      <c r="D116" s="335" t="s">
        <v>765</v>
      </c>
      <c r="E116" s="336"/>
      <c r="F116" s="336"/>
      <c r="G116" s="336" t="s">
        <v>1051</v>
      </c>
      <c r="H116" s="412"/>
      <c r="I116" s="337" t="s">
        <v>766</v>
      </c>
      <c r="J116" s="411">
        <v>5000</v>
      </c>
      <c r="K116" s="412"/>
      <c r="L116" s="412">
        <v>0.36000899999999997</v>
      </c>
      <c r="M116" s="390"/>
      <c r="N116" s="869"/>
      <c r="O116" s="341"/>
      <c r="P116" s="342"/>
    </row>
    <row r="117" spans="1:16" s="870" customFormat="1" ht="17.25" customHeight="1">
      <c r="A117" s="333"/>
      <c r="B117" s="388" t="s">
        <v>764</v>
      </c>
      <c r="C117" s="335" t="s">
        <v>483</v>
      </c>
      <c r="D117" s="335" t="s">
        <v>765</v>
      </c>
      <c r="E117" s="336"/>
      <c r="F117" s="336"/>
      <c r="G117" s="336" t="s">
        <v>1051</v>
      </c>
      <c r="H117" s="412"/>
      <c r="I117" s="337" t="s">
        <v>766</v>
      </c>
      <c r="J117" s="411">
        <v>10000</v>
      </c>
      <c r="K117" s="412"/>
      <c r="L117" s="412">
        <v>0.34994699999999995</v>
      </c>
      <c r="M117" s="390"/>
      <c r="N117" s="869"/>
      <c r="O117" s="341"/>
      <c r="P117" s="342"/>
    </row>
    <row r="118" spans="1:16" s="870" customFormat="1" ht="17.25" customHeight="1">
      <c r="A118" s="333"/>
      <c r="B118" s="388" t="s">
        <v>764</v>
      </c>
      <c r="C118" s="335" t="s">
        <v>483</v>
      </c>
      <c r="D118" s="335" t="s">
        <v>765</v>
      </c>
      <c r="E118" s="336"/>
      <c r="F118" s="336"/>
      <c r="G118" s="336" t="s">
        <v>1051</v>
      </c>
      <c r="H118" s="412"/>
      <c r="I118" s="337" t="s">
        <v>766</v>
      </c>
      <c r="J118" s="411">
        <v>30000</v>
      </c>
      <c r="K118" s="412"/>
      <c r="L118" s="412">
        <v>0.34000199999999997</v>
      </c>
      <c r="M118" s="390"/>
      <c r="N118" s="869"/>
      <c r="O118" s="341"/>
      <c r="P118" s="342"/>
    </row>
    <row r="119" spans="1:16" s="870" customFormat="1" ht="17.25" customHeight="1">
      <c r="A119" s="333"/>
      <c r="B119" s="388" t="s">
        <v>764</v>
      </c>
      <c r="C119" s="335" t="s">
        <v>483</v>
      </c>
      <c r="D119" s="335" t="s">
        <v>765</v>
      </c>
      <c r="E119" s="336"/>
      <c r="F119" s="336"/>
      <c r="G119" s="336" t="s">
        <v>1051</v>
      </c>
      <c r="H119" s="412"/>
      <c r="I119" s="337" t="s">
        <v>766</v>
      </c>
      <c r="J119" s="411">
        <v>50000</v>
      </c>
      <c r="K119" s="412"/>
      <c r="L119" s="412">
        <v>0.33005699999999999</v>
      </c>
      <c r="M119" s="390"/>
      <c r="N119" s="869"/>
      <c r="O119" s="341"/>
      <c r="P119" s="342"/>
    </row>
    <row r="120" spans="1:16" s="870" customFormat="1" ht="17.25" customHeight="1">
      <c r="A120" s="333"/>
      <c r="B120" s="388" t="s">
        <v>764</v>
      </c>
      <c r="C120" s="335" t="s">
        <v>483</v>
      </c>
      <c r="D120" s="335" t="s">
        <v>765</v>
      </c>
      <c r="E120" s="336"/>
      <c r="F120" s="336"/>
      <c r="G120" s="336" t="s">
        <v>1051</v>
      </c>
      <c r="H120" s="412"/>
      <c r="I120" s="337" t="s">
        <v>766</v>
      </c>
      <c r="J120" s="411">
        <v>100000</v>
      </c>
      <c r="K120" s="412"/>
      <c r="L120" s="412">
        <v>0.31999500000000003</v>
      </c>
      <c r="M120" s="390"/>
      <c r="N120" s="869"/>
      <c r="O120" s="341"/>
      <c r="P120" s="342"/>
    </row>
    <row r="121" spans="1:16" s="870" customFormat="1" ht="17.25" customHeight="1">
      <c r="A121" s="333"/>
      <c r="B121" s="388" t="s">
        <v>764</v>
      </c>
      <c r="C121" s="335" t="s">
        <v>483</v>
      </c>
      <c r="D121" s="335" t="s">
        <v>765</v>
      </c>
      <c r="E121" s="336"/>
      <c r="F121" s="336"/>
      <c r="G121" s="336" t="s">
        <v>1051</v>
      </c>
      <c r="H121" s="412"/>
      <c r="I121" s="337" t="s">
        <v>766</v>
      </c>
      <c r="J121" s="411">
        <v>300000</v>
      </c>
      <c r="K121" s="412"/>
      <c r="L121" s="412">
        <v>0.31004999999999999</v>
      </c>
      <c r="M121" s="390"/>
      <c r="N121" s="869"/>
      <c r="O121" s="341"/>
      <c r="P121" s="342"/>
    </row>
    <row r="122" spans="1:16" s="870" customFormat="1" ht="17.25" customHeight="1">
      <c r="A122" s="333"/>
      <c r="B122" s="388" t="s">
        <v>764</v>
      </c>
      <c r="C122" s="335" t="s">
        <v>483</v>
      </c>
      <c r="D122" s="335" t="s">
        <v>765</v>
      </c>
      <c r="E122" s="336"/>
      <c r="F122" s="336"/>
      <c r="G122" s="336" t="s">
        <v>1051</v>
      </c>
      <c r="H122" s="412"/>
      <c r="I122" s="337" t="s">
        <v>766</v>
      </c>
      <c r="J122" s="411">
        <v>500000</v>
      </c>
      <c r="K122" s="412"/>
      <c r="L122" s="412">
        <v>0.29998799999999998</v>
      </c>
      <c r="M122" s="390"/>
      <c r="N122" s="869"/>
      <c r="O122" s="341"/>
      <c r="P122" s="342"/>
    </row>
    <row r="123" spans="1:16" s="80" customFormat="1" ht="17.25" customHeight="1" thickBot="1">
      <c r="A123" s="86"/>
      <c r="B123" s="87"/>
      <c r="C123" s="88"/>
      <c r="D123" s="88"/>
      <c r="E123" s="89"/>
      <c r="F123" s="89"/>
      <c r="G123" s="89"/>
      <c r="H123" s="124"/>
      <c r="I123" s="124"/>
      <c r="J123" s="124"/>
      <c r="K123" s="205"/>
      <c r="L123" s="90"/>
      <c r="M123" s="91"/>
      <c r="N123" s="92"/>
      <c r="O123" s="93"/>
      <c r="P123" s="94"/>
    </row>
    <row r="124" spans="1:16" s="80" customFormat="1" ht="16.5" customHeight="1">
      <c r="B124" s="83"/>
      <c r="C124" s="83"/>
      <c r="D124" s="83"/>
      <c r="E124" s="83"/>
      <c r="F124" s="83"/>
      <c r="G124" s="83"/>
      <c r="H124" s="84"/>
      <c r="I124" s="84"/>
      <c r="J124" s="84"/>
      <c r="K124" s="84"/>
      <c r="L124" s="85"/>
      <c r="M124" s="85"/>
      <c r="N124" s="85"/>
      <c r="O124" s="85"/>
      <c r="P124" s="85"/>
    </row>
    <row r="125" spans="1:16">
      <c r="B125" s="95"/>
      <c r="C125" s="95"/>
      <c r="D125" s="95"/>
      <c r="E125" s="96"/>
      <c r="F125" s="96"/>
      <c r="G125" s="96"/>
      <c r="H125" s="97"/>
      <c r="I125" s="97"/>
      <c r="J125" s="97"/>
      <c r="K125" s="97"/>
      <c r="L125" s="97"/>
      <c r="M125" s="97"/>
      <c r="N125" s="97"/>
      <c r="O125" s="97"/>
      <c r="P125" s="97"/>
    </row>
    <row r="126" spans="1:16">
      <c r="B126" s="95"/>
      <c r="C126" s="95"/>
      <c r="D126" s="95"/>
      <c r="E126" s="96"/>
      <c r="F126" s="96"/>
      <c r="G126" s="96"/>
      <c r="H126" s="97"/>
      <c r="I126" s="97"/>
      <c r="J126" s="97"/>
      <c r="K126" s="97"/>
      <c r="L126" s="97"/>
      <c r="M126" s="97"/>
      <c r="N126" s="97"/>
      <c r="O126" s="97"/>
      <c r="P126" s="97"/>
    </row>
    <row r="127" spans="1:16">
      <c r="B127" s="95"/>
      <c r="C127" s="95"/>
      <c r="D127" s="95"/>
      <c r="E127" s="96"/>
      <c r="F127" s="96"/>
      <c r="G127" s="96"/>
      <c r="H127" s="97"/>
      <c r="I127" s="97"/>
      <c r="J127" s="97"/>
      <c r="K127" s="97"/>
      <c r="L127" s="97"/>
      <c r="M127" s="97"/>
      <c r="N127" s="97"/>
      <c r="O127" s="97"/>
      <c r="P127" s="97"/>
    </row>
    <row r="128" spans="1:16">
      <c r="B128" s="95"/>
      <c r="C128" s="95"/>
      <c r="D128" s="95"/>
      <c r="E128" s="96"/>
      <c r="F128" s="96"/>
      <c r="G128" s="96"/>
      <c r="H128" s="97"/>
      <c r="I128" s="97"/>
      <c r="J128" s="97"/>
      <c r="K128" s="97"/>
      <c r="L128" s="97"/>
      <c r="M128" s="97"/>
      <c r="N128" s="97"/>
      <c r="O128" s="97"/>
      <c r="P128" s="97"/>
    </row>
    <row r="129" spans="2:16">
      <c r="B129" s="95"/>
      <c r="C129" s="95"/>
      <c r="D129" s="95"/>
      <c r="E129" s="96"/>
      <c r="F129" s="96"/>
      <c r="G129" s="96"/>
      <c r="H129" s="97"/>
      <c r="I129" s="97"/>
      <c r="J129" s="97"/>
      <c r="K129" s="97"/>
      <c r="L129" s="97"/>
      <c r="M129" s="97"/>
      <c r="N129" s="97"/>
      <c r="O129" s="97"/>
      <c r="P129" s="97"/>
    </row>
    <row r="130" spans="2:16">
      <c r="B130" s="95"/>
      <c r="C130" s="95"/>
      <c r="D130" s="95"/>
      <c r="E130" s="96"/>
      <c r="F130" s="96"/>
      <c r="G130" s="96"/>
      <c r="H130" s="97"/>
      <c r="I130" s="97"/>
      <c r="J130" s="97"/>
      <c r="K130" s="97"/>
      <c r="L130" s="97"/>
      <c r="M130" s="97"/>
      <c r="N130" s="97"/>
      <c r="O130" s="97"/>
      <c r="P130" s="97"/>
    </row>
    <row r="131" spans="2:16">
      <c r="B131" s="95"/>
      <c r="C131" s="95"/>
      <c r="D131" s="95"/>
      <c r="E131" s="96"/>
      <c r="F131" s="96"/>
      <c r="G131" s="96"/>
      <c r="H131" s="97"/>
      <c r="I131" s="97"/>
      <c r="J131" s="97"/>
      <c r="K131" s="97"/>
      <c r="L131" s="97"/>
      <c r="M131" s="97"/>
      <c r="N131" s="97"/>
      <c r="O131" s="97"/>
      <c r="P131" s="97"/>
    </row>
    <row r="132" spans="2:16">
      <c r="B132" s="95"/>
      <c r="C132" s="95"/>
      <c r="D132" s="95"/>
      <c r="E132" s="96"/>
      <c r="F132" s="96"/>
      <c r="G132" s="96"/>
      <c r="H132" s="97"/>
      <c r="I132" s="97"/>
      <c r="J132" s="97"/>
      <c r="K132" s="97"/>
      <c r="L132" s="97"/>
      <c r="M132" s="97"/>
      <c r="N132" s="97"/>
      <c r="O132" s="97"/>
      <c r="P132" s="97"/>
    </row>
    <row r="133" spans="2:16">
      <c r="B133" s="95"/>
      <c r="C133" s="95"/>
      <c r="D133" s="95"/>
      <c r="E133" s="96"/>
      <c r="F133" s="96"/>
      <c r="G133" s="96"/>
      <c r="H133" s="97"/>
      <c r="I133" s="97"/>
      <c r="J133" s="97"/>
      <c r="K133" s="97"/>
      <c r="L133" s="97"/>
      <c r="M133" s="97"/>
      <c r="N133" s="97"/>
      <c r="O133" s="97"/>
      <c r="P133" s="97"/>
    </row>
    <row r="134" spans="2:16">
      <c r="B134" s="95"/>
      <c r="C134" s="95"/>
      <c r="D134" s="95"/>
      <c r="E134" s="96"/>
      <c r="F134" s="96"/>
      <c r="G134" s="96"/>
      <c r="H134" s="97"/>
      <c r="I134" s="97"/>
      <c r="J134" s="97"/>
      <c r="K134" s="97"/>
      <c r="L134" s="97"/>
      <c r="M134" s="97"/>
      <c r="N134" s="97"/>
      <c r="O134" s="97"/>
      <c r="P134" s="97"/>
    </row>
    <row r="135" spans="2:16">
      <c r="B135" s="95"/>
      <c r="C135" s="95"/>
      <c r="D135" s="95"/>
      <c r="E135" s="96"/>
      <c r="F135" s="96"/>
      <c r="G135" s="96"/>
      <c r="H135" s="97"/>
      <c r="I135" s="97"/>
      <c r="J135" s="97"/>
      <c r="K135" s="97"/>
      <c r="L135" s="97"/>
      <c r="M135" s="97"/>
      <c r="N135" s="97"/>
      <c r="O135" s="97"/>
      <c r="P135" s="97"/>
    </row>
    <row r="136" spans="2:16">
      <c r="B136" s="95"/>
      <c r="C136" s="95"/>
      <c r="D136" s="95"/>
      <c r="E136" s="96"/>
      <c r="F136" s="96"/>
      <c r="G136" s="96"/>
      <c r="H136" s="97"/>
      <c r="I136" s="97"/>
      <c r="J136" s="97"/>
      <c r="K136" s="97"/>
      <c r="L136" s="97"/>
      <c r="M136" s="97"/>
      <c r="N136" s="97"/>
      <c r="O136" s="97"/>
      <c r="P136" s="97"/>
    </row>
    <row r="137" spans="2:16">
      <c r="B137" s="95"/>
      <c r="C137" s="95"/>
      <c r="D137" s="95"/>
      <c r="E137" s="96"/>
      <c r="F137" s="96"/>
      <c r="G137" s="96"/>
      <c r="H137" s="97"/>
      <c r="I137" s="97"/>
      <c r="J137" s="97"/>
      <c r="K137" s="97"/>
      <c r="L137" s="97"/>
      <c r="M137" s="97"/>
      <c r="N137" s="97"/>
      <c r="O137" s="97"/>
      <c r="P137" s="97"/>
    </row>
    <row r="138" spans="2:16">
      <c r="B138" s="95"/>
      <c r="C138" s="95"/>
      <c r="D138" s="95"/>
      <c r="E138" s="96"/>
      <c r="F138" s="96"/>
      <c r="G138" s="96"/>
      <c r="H138" s="97"/>
      <c r="I138" s="97"/>
      <c r="J138" s="97"/>
      <c r="K138" s="97"/>
      <c r="L138" s="97"/>
      <c r="M138" s="97"/>
      <c r="N138" s="97"/>
      <c r="O138" s="97"/>
      <c r="P138" s="97"/>
    </row>
    <row r="139" spans="2:16">
      <c r="B139" s="95"/>
      <c r="C139" s="95"/>
      <c r="D139" s="95"/>
      <c r="E139" s="96"/>
      <c r="F139" s="96"/>
      <c r="G139" s="96"/>
      <c r="H139" s="97"/>
      <c r="I139" s="97"/>
      <c r="J139" s="97"/>
      <c r="K139" s="97"/>
      <c r="L139" s="97"/>
      <c r="M139" s="97"/>
      <c r="N139" s="97"/>
      <c r="O139" s="97"/>
      <c r="P139" s="97"/>
    </row>
    <row r="140" spans="2:16">
      <c r="B140" s="95"/>
      <c r="C140" s="95"/>
      <c r="D140" s="95"/>
      <c r="E140" s="96"/>
      <c r="F140" s="96"/>
      <c r="G140" s="96"/>
      <c r="H140" s="97"/>
      <c r="I140" s="97"/>
      <c r="J140" s="97"/>
      <c r="K140" s="97"/>
      <c r="L140" s="97"/>
      <c r="M140" s="97"/>
      <c r="N140" s="97"/>
      <c r="O140" s="97"/>
      <c r="P140" s="97"/>
    </row>
    <row r="141" spans="2:16">
      <c r="B141" s="95"/>
      <c r="C141" s="95"/>
      <c r="D141" s="95"/>
      <c r="E141" s="96"/>
      <c r="F141" s="96"/>
      <c r="G141" s="96"/>
      <c r="H141" s="97"/>
      <c r="I141" s="97"/>
      <c r="J141" s="97"/>
      <c r="K141" s="97"/>
      <c r="L141" s="97"/>
      <c r="M141" s="97"/>
      <c r="N141" s="97"/>
      <c r="O141" s="97"/>
      <c r="P141" s="97"/>
    </row>
    <row r="142" spans="2:16">
      <c r="B142" s="95"/>
      <c r="C142" s="95"/>
      <c r="D142" s="95"/>
      <c r="E142" s="96"/>
      <c r="F142" s="96"/>
      <c r="G142" s="96"/>
      <c r="H142" s="97"/>
      <c r="I142" s="97"/>
      <c r="J142" s="97"/>
      <c r="K142" s="97"/>
      <c r="L142" s="97"/>
      <c r="M142" s="97"/>
      <c r="N142" s="97"/>
      <c r="O142" s="97"/>
      <c r="P142" s="97"/>
    </row>
    <row r="143" spans="2:16">
      <c r="B143" s="95"/>
      <c r="C143" s="95"/>
      <c r="D143" s="95"/>
      <c r="E143" s="96"/>
      <c r="F143" s="96"/>
      <c r="G143" s="96"/>
      <c r="H143" s="97"/>
      <c r="I143" s="97"/>
      <c r="J143" s="97"/>
      <c r="K143" s="97"/>
      <c r="L143" s="97"/>
      <c r="M143" s="97"/>
      <c r="N143" s="97"/>
      <c r="O143" s="97"/>
      <c r="P143" s="97"/>
    </row>
    <row r="144" spans="2:16">
      <c r="B144" s="95"/>
      <c r="C144" s="95"/>
      <c r="D144" s="95"/>
      <c r="E144" s="96"/>
      <c r="F144" s="96"/>
      <c r="G144" s="96"/>
      <c r="H144" s="97"/>
      <c r="I144" s="97"/>
      <c r="J144" s="97"/>
      <c r="K144" s="97"/>
      <c r="L144" s="97"/>
      <c r="M144" s="97"/>
      <c r="N144" s="97"/>
      <c r="O144" s="97"/>
      <c r="P144" s="97"/>
    </row>
    <row r="145" spans="2:16">
      <c r="B145" s="95"/>
      <c r="C145" s="95"/>
      <c r="D145" s="95"/>
      <c r="E145" s="96"/>
      <c r="F145" s="96"/>
      <c r="G145" s="96"/>
      <c r="H145" s="97"/>
      <c r="I145" s="97"/>
      <c r="J145" s="97"/>
      <c r="K145" s="97"/>
      <c r="L145" s="97"/>
      <c r="M145" s="97"/>
      <c r="N145" s="97"/>
      <c r="O145" s="97"/>
      <c r="P145" s="97"/>
    </row>
    <row r="146" spans="2:16">
      <c r="B146" s="95"/>
      <c r="C146" s="95"/>
      <c r="D146" s="95"/>
      <c r="E146" s="96"/>
      <c r="F146" s="96"/>
      <c r="G146" s="96"/>
      <c r="H146" s="97"/>
      <c r="I146" s="97"/>
      <c r="J146" s="97"/>
      <c r="K146" s="97"/>
      <c r="L146" s="97"/>
      <c r="M146" s="97"/>
      <c r="N146" s="97"/>
      <c r="O146" s="97"/>
      <c r="P146" s="97"/>
    </row>
    <row r="147" spans="2:16">
      <c r="B147" s="95"/>
      <c r="C147" s="95"/>
      <c r="D147" s="95"/>
      <c r="E147" s="96"/>
      <c r="F147" s="96"/>
      <c r="G147" s="96"/>
      <c r="H147" s="97"/>
      <c r="I147" s="97"/>
      <c r="J147" s="97"/>
      <c r="K147" s="97"/>
      <c r="L147" s="97"/>
      <c r="M147" s="97"/>
      <c r="N147" s="97"/>
      <c r="O147" s="97"/>
      <c r="P147" s="97"/>
    </row>
    <row r="148" spans="2:16">
      <c r="B148" s="95"/>
      <c r="C148" s="95"/>
      <c r="D148" s="95"/>
      <c r="E148" s="96"/>
      <c r="F148" s="96"/>
      <c r="G148" s="96"/>
      <c r="H148" s="97"/>
      <c r="I148" s="97"/>
      <c r="J148" s="97"/>
      <c r="K148" s="97"/>
      <c r="L148" s="97"/>
      <c r="M148" s="97"/>
      <c r="N148" s="97"/>
      <c r="O148" s="97"/>
      <c r="P148" s="97"/>
    </row>
    <row r="149" spans="2:16">
      <c r="B149" s="95"/>
      <c r="C149" s="95"/>
      <c r="D149" s="95"/>
      <c r="E149" s="96"/>
      <c r="F149" s="96"/>
      <c r="G149" s="96"/>
      <c r="H149" s="97"/>
      <c r="I149" s="97"/>
      <c r="J149" s="97"/>
      <c r="K149" s="97"/>
      <c r="L149" s="97"/>
      <c r="M149" s="97"/>
      <c r="N149" s="97"/>
      <c r="O149" s="97"/>
      <c r="P149" s="97"/>
    </row>
    <row r="150" spans="2:16">
      <c r="B150" s="95"/>
      <c r="C150" s="95"/>
      <c r="D150" s="95"/>
      <c r="E150" s="96"/>
      <c r="F150" s="96"/>
      <c r="G150" s="96"/>
      <c r="H150" s="97"/>
      <c r="I150" s="97"/>
      <c r="J150" s="97"/>
      <c r="K150" s="97"/>
      <c r="L150" s="97"/>
      <c r="M150" s="97"/>
      <c r="N150" s="97"/>
      <c r="O150" s="97"/>
      <c r="P150" s="97"/>
    </row>
    <row r="151" spans="2:16">
      <c r="B151" s="95"/>
      <c r="C151" s="95"/>
      <c r="D151" s="95"/>
      <c r="E151" s="96"/>
      <c r="F151" s="96"/>
      <c r="G151" s="96"/>
      <c r="H151" s="97"/>
      <c r="I151" s="97"/>
      <c r="J151" s="97"/>
      <c r="K151" s="97"/>
      <c r="L151" s="97"/>
      <c r="M151" s="97"/>
      <c r="N151" s="97"/>
      <c r="O151" s="97"/>
      <c r="P151" s="97"/>
    </row>
  </sheetData>
  <phoneticPr fontId="3" type="noConversion"/>
  <printOptions horizontalCentered="1"/>
  <pageMargins left="0.15748031496062992" right="0.15748031496062992" top="0.33" bottom="0.25" header="0.31" footer="0.17"/>
  <pageSetup paperSize="9" scale="75" orientation="landscape" r:id="rId1"/>
  <headerFooter alignWithMargins="0">
    <oddFooter>第 &amp;P 页，共 &amp;N 页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indexed="41"/>
  </sheetPr>
  <dimension ref="A1:T163"/>
  <sheetViews>
    <sheetView showGridLines="0" workbookViewId="0">
      <pane xSplit="4" ySplit="4" topLeftCell="E119" activePane="bottomRight" state="frozen"/>
      <selection pane="topRight" activeCell="D1" sqref="D1"/>
      <selection pane="bottomLeft" activeCell="A5" sqref="A5"/>
      <selection pane="bottomRight" activeCell="B5" sqref="B5:B162"/>
    </sheetView>
  </sheetViews>
  <sheetFormatPr defaultColWidth="9" defaultRowHeight="15.6"/>
  <cols>
    <col min="1" max="1" width="4.59765625" style="66" customWidth="1"/>
    <col min="2" max="2" width="13" style="65" bestFit="1" customWidth="1"/>
    <col min="3" max="3" width="32.19921875" style="65" bestFit="1" customWidth="1"/>
    <col min="4" max="4" width="18.3984375" style="65" bestFit="1" customWidth="1"/>
    <col min="5" max="5" width="6.59765625" style="36" customWidth="1"/>
    <col min="6" max="6" width="4.8984375" style="36" bestFit="1" customWidth="1"/>
    <col min="7" max="7" width="4.59765625" style="36" bestFit="1" customWidth="1"/>
    <col min="8" max="8" width="7.8984375" style="36" customWidth="1"/>
    <col min="9" max="9" width="7.69921875" style="36" customWidth="1"/>
    <col min="10" max="10" width="10.8984375" style="66" bestFit="1" customWidth="1"/>
    <col min="11" max="11" width="9" style="66" customWidth="1"/>
    <col min="12" max="12" width="11" style="66" customWidth="1"/>
    <col min="13" max="13" width="5.3984375" style="66" customWidth="1"/>
    <col min="14" max="14" width="8.5" style="66" customWidth="1"/>
    <col min="15" max="16" width="7.19921875" style="66" customWidth="1"/>
    <col min="17" max="16384" width="9" style="66"/>
  </cols>
  <sheetData>
    <row r="1" spans="1:16" ht="23.25" customHeight="1">
      <c r="A1" s="34" t="s">
        <v>1238</v>
      </c>
      <c r="B1" s="64"/>
    </row>
    <row r="2" spans="1:16" ht="14.25" customHeight="1" thickBot="1">
      <c r="B2" s="64"/>
      <c r="J2" s="66" t="s">
        <v>411</v>
      </c>
      <c r="O2" s="39"/>
      <c r="P2" s="40"/>
    </row>
    <row r="3" spans="1:16">
      <c r="A3" s="41" t="s">
        <v>1038</v>
      </c>
      <c r="B3" s="41" t="s">
        <v>687</v>
      </c>
      <c r="C3" s="67" t="s">
        <v>688</v>
      </c>
      <c r="D3" s="67" t="s">
        <v>1209</v>
      </c>
      <c r="E3" s="67" t="s">
        <v>1039</v>
      </c>
      <c r="F3" s="67" t="s">
        <v>689</v>
      </c>
      <c r="G3" s="67" t="s">
        <v>690</v>
      </c>
      <c r="H3" s="45" t="s">
        <v>694</v>
      </c>
      <c r="I3" s="116" t="s">
        <v>800</v>
      </c>
      <c r="J3" s="125" t="s">
        <v>1040</v>
      </c>
      <c r="K3" s="45" t="s">
        <v>1212</v>
      </c>
      <c r="L3" s="67" t="s">
        <v>1041</v>
      </c>
      <c r="M3" s="67"/>
      <c r="N3" s="67" t="s">
        <v>1042</v>
      </c>
      <c r="O3" s="67" t="s">
        <v>1043</v>
      </c>
      <c r="P3" s="68" t="s">
        <v>1044</v>
      </c>
    </row>
    <row r="4" spans="1:16">
      <c r="A4" s="49"/>
      <c r="B4" s="49" t="s">
        <v>691</v>
      </c>
      <c r="C4" s="69" t="s">
        <v>692</v>
      </c>
      <c r="D4" s="69" t="s">
        <v>1045</v>
      </c>
      <c r="E4" s="69" t="s">
        <v>1046</v>
      </c>
      <c r="F4" s="69" t="s">
        <v>693</v>
      </c>
      <c r="G4" s="69" t="s">
        <v>693</v>
      </c>
      <c r="H4" s="53" t="s">
        <v>695</v>
      </c>
      <c r="I4" s="118" t="s">
        <v>697</v>
      </c>
      <c r="J4" s="119" t="s">
        <v>1243</v>
      </c>
      <c r="K4" s="53" t="s">
        <v>644</v>
      </c>
      <c r="L4" s="69" t="s">
        <v>1244</v>
      </c>
      <c r="M4" s="69"/>
      <c r="N4" s="69" t="s">
        <v>1048</v>
      </c>
      <c r="O4" s="69" t="s">
        <v>1049</v>
      </c>
      <c r="P4" s="70" t="s">
        <v>1050</v>
      </c>
    </row>
    <row r="5" spans="1:16" s="80" customFormat="1" ht="16.95" customHeight="1">
      <c r="A5" s="161">
        <v>1</v>
      </c>
      <c r="B5" s="72" t="s">
        <v>806</v>
      </c>
      <c r="C5" s="73" t="s">
        <v>807</v>
      </c>
      <c r="D5" s="73" t="s">
        <v>2411</v>
      </c>
      <c r="E5" s="126">
        <v>2</v>
      </c>
      <c r="F5" s="74" t="s">
        <v>1188</v>
      </c>
      <c r="G5" s="74" t="s">
        <v>1247</v>
      </c>
      <c r="H5" s="57" t="s">
        <v>1199</v>
      </c>
      <c r="I5" s="1015">
        <v>0</v>
      </c>
      <c r="J5" s="1016">
        <v>1.4976E-2</v>
      </c>
      <c r="K5" s="1016">
        <v>1.4976E-2</v>
      </c>
      <c r="L5" s="76"/>
      <c r="M5" s="76"/>
      <c r="N5" s="77"/>
      <c r="O5" s="78"/>
      <c r="P5" s="79"/>
    </row>
    <row r="6" spans="1:16" s="80" customFormat="1" ht="16.95" customHeight="1">
      <c r="A6" s="161"/>
      <c r="B6" s="72" t="s">
        <v>806</v>
      </c>
      <c r="C6" s="73" t="s">
        <v>807</v>
      </c>
      <c r="D6" s="73" t="s">
        <v>2411</v>
      </c>
      <c r="E6" s="126"/>
      <c r="F6" s="74" t="s">
        <v>1188</v>
      </c>
      <c r="G6" s="74" t="s">
        <v>1247</v>
      </c>
      <c r="H6" s="57"/>
      <c r="I6" s="1015">
        <v>5000</v>
      </c>
      <c r="J6" s="1016">
        <v>1.4976E-2</v>
      </c>
      <c r="K6" s="1016">
        <v>1.4976E-2</v>
      </c>
      <c r="L6" s="76"/>
      <c r="M6" s="76"/>
      <c r="N6" s="77"/>
      <c r="O6" s="78"/>
      <c r="P6" s="79"/>
    </row>
    <row r="7" spans="1:16" s="80" customFormat="1" ht="16.95" customHeight="1">
      <c r="A7" s="161"/>
      <c r="B7" s="72" t="s">
        <v>806</v>
      </c>
      <c r="C7" s="73" t="s">
        <v>807</v>
      </c>
      <c r="D7" s="73" t="s">
        <v>2411</v>
      </c>
      <c r="E7" s="126"/>
      <c r="F7" s="74" t="s">
        <v>1188</v>
      </c>
      <c r="G7" s="74" t="s">
        <v>1247</v>
      </c>
      <c r="H7" s="57"/>
      <c r="I7" s="1015">
        <v>20000</v>
      </c>
      <c r="J7" s="1016">
        <v>1.4039999999999999E-2</v>
      </c>
      <c r="K7" s="1016">
        <v>1.4039999999999999E-2</v>
      </c>
      <c r="L7" s="76"/>
      <c r="M7" s="76"/>
      <c r="N7" s="77"/>
      <c r="O7" s="78"/>
      <c r="P7" s="79"/>
    </row>
    <row r="8" spans="1:16" s="80" customFormat="1" ht="16.95" customHeight="1">
      <c r="A8" s="161"/>
      <c r="B8" s="72" t="s">
        <v>806</v>
      </c>
      <c r="C8" s="73" t="s">
        <v>807</v>
      </c>
      <c r="D8" s="73" t="s">
        <v>2411</v>
      </c>
      <c r="E8" s="126"/>
      <c r="F8" s="74" t="s">
        <v>1188</v>
      </c>
      <c r="G8" s="74" t="s">
        <v>1247</v>
      </c>
      <c r="H8" s="57"/>
      <c r="I8" s="1015">
        <v>100000</v>
      </c>
      <c r="J8" s="1016">
        <v>1.3454999999999998E-2</v>
      </c>
      <c r="K8" s="1016">
        <v>1.3454999999999998E-2</v>
      </c>
      <c r="L8" s="76"/>
      <c r="M8" s="76"/>
      <c r="N8" s="77"/>
      <c r="O8" s="78"/>
      <c r="P8" s="79"/>
    </row>
    <row r="9" spans="1:16" s="80" customFormat="1" ht="16.95" customHeight="1">
      <c r="A9" s="161"/>
      <c r="B9" s="72" t="s">
        <v>806</v>
      </c>
      <c r="C9" s="73" t="s">
        <v>807</v>
      </c>
      <c r="D9" s="73" t="s">
        <v>2411</v>
      </c>
      <c r="E9" s="126"/>
      <c r="F9" s="74" t="s">
        <v>1188</v>
      </c>
      <c r="G9" s="74" t="s">
        <v>1247</v>
      </c>
      <c r="H9" s="57"/>
      <c r="I9" s="1015">
        <v>300000</v>
      </c>
      <c r="J9" s="1016">
        <v>1.2987E-2</v>
      </c>
      <c r="K9" s="1016">
        <v>1.2987E-2</v>
      </c>
      <c r="L9" s="76"/>
      <c r="M9" s="76"/>
      <c r="N9" s="77"/>
      <c r="O9" s="78"/>
      <c r="P9" s="79"/>
    </row>
    <row r="10" spans="1:16" s="80" customFormat="1" ht="16.95" customHeight="1">
      <c r="A10" s="161">
        <v>2</v>
      </c>
      <c r="B10" s="72" t="s">
        <v>1189</v>
      </c>
      <c r="C10" s="73" t="s">
        <v>1237</v>
      </c>
      <c r="D10" s="73" t="s">
        <v>451</v>
      </c>
      <c r="E10" s="126">
        <v>1</v>
      </c>
      <c r="F10" s="74" t="s">
        <v>1188</v>
      </c>
      <c r="G10" s="74" t="s">
        <v>1247</v>
      </c>
      <c r="H10" s="57" t="s">
        <v>1200</v>
      </c>
      <c r="I10" s="1015">
        <v>0</v>
      </c>
      <c r="J10" s="1016">
        <v>0.28501199999999999</v>
      </c>
      <c r="K10" s="1016">
        <v>0.28501199999999999</v>
      </c>
      <c r="L10" s="76"/>
      <c r="M10" s="76"/>
      <c r="N10" s="77"/>
      <c r="O10" s="78"/>
      <c r="P10" s="79"/>
    </row>
    <row r="11" spans="1:16" s="80" customFormat="1" ht="16.95" customHeight="1">
      <c r="A11" s="161"/>
      <c r="B11" s="72" t="s">
        <v>1189</v>
      </c>
      <c r="C11" s="73" t="s">
        <v>1237</v>
      </c>
      <c r="D11" s="73" t="s">
        <v>451</v>
      </c>
      <c r="E11" s="126"/>
      <c r="F11" s="74" t="s">
        <v>1188</v>
      </c>
      <c r="G11" s="74" t="s">
        <v>1247</v>
      </c>
      <c r="H11" s="57"/>
      <c r="I11" s="1015">
        <v>500</v>
      </c>
      <c r="J11" s="1016">
        <v>0.28501199999999999</v>
      </c>
      <c r="K11" s="1016">
        <v>0.28501199999999999</v>
      </c>
      <c r="L11" s="76"/>
      <c r="M11" s="76"/>
      <c r="N11" s="77"/>
      <c r="O11" s="78"/>
      <c r="P11" s="79"/>
    </row>
    <row r="12" spans="1:16" s="80" customFormat="1" ht="16.95" customHeight="1">
      <c r="A12" s="161"/>
      <c r="B12" s="72" t="s">
        <v>1189</v>
      </c>
      <c r="C12" s="73" t="s">
        <v>1237</v>
      </c>
      <c r="D12" s="73" t="s">
        <v>451</v>
      </c>
      <c r="E12" s="126"/>
      <c r="F12" s="74" t="s">
        <v>1188</v>
      </c>
      <c r="G12" s="74" t="s">
        <v>1247</v>
      </c>
      <c r="H12" s="57"/>
      <c r="I12" s="1015">
        <v>3000</v>
      </c>
      <c r="J12" s="1016">
        <v>0.25494299999999998</v>
      </c>
      <c r="K12" s="1016">
        <v>0.25494299999999998</v>
      </c>
      <c r="L12" s="76"/>
      <c r="M12" s="76"/>
      <c r="N12" s="77"/>
      <c r="O12" s="78"/>
      <c r="P12" s="79"/>
    </row>
    <row r="13" spans="1:16" s="80" customFormat="1" ht="16.95" customHeight="1">
      <c r="A13" s="161"/>
      <c r="B13" s="72" t="s">
        <v>1189</v>
      </c>
      <c r="C13" s="73" t="s">
        <v>1237</v>
      </c>
      <c r="D13" s="73" t="s">
        <v>451</v>
      </c>
      <c r="E13" s="126"/>
      <c r="F13" s="74" t="s">
        <v>1188</v>
      </c>
      <c r="G13" s="74" t="s">
        <v>1247</v>
      </c>
      <c r="H13" s="57"/>
      <c r="I13" s="1015">
        <v>10000</v>
      </c>
      <c r="J13" s="1016">
        <v>0.23505299999999998</v>
      </c>
      <c r="K13" s="1016">
        <v>0.23505299999999998</v>
      </c>
      <c r="L13" s="76"/>
      <c r="M13" s="76"/>
      <c r="N13" s="77"/>
      <c r="O13" s="78"/>
      <c r="P13" s="79"/>
    </row>
    <row r="14" spans="1:16" s="80" customFormat="1" ht="16.95" customHeight="1">
      <c r="A14" s="161"/>
      <c r="B14" s="72" t="s">
        <v>1189</v>
      </c>
      <c r="C14" s="73" t="s">
        <v>1237</v>
      </c>
      <c r="D14" s="73" t="s">
        <v>451</v>
      </c>
      <c r="E14" s="126"/>
      <c r="F14" s="74" t="s">
        <v>1188</v>
      </c>
      <c r="G14" s="74" t="s">
        <v>1247</v>
      </c>
      <c r="H14" s="57"/>
      <c r="I14" s="1015">
        <v>50000</v>
      </c>
      <c r="J14" s="1016">
        <v>0.21001499999999998</v>
      </c>
      <c r="K14" s="1016">
        <v>0.21001499999999998</v>
      </c>
      <c r="L14" s="76"/>
      <c r="M14" s="76"/>
      <c r="N14" s="77"/>
      <c r="O14" s="78"/>
      <c r="P14" s="79"/>
    </row>
    <row r="15" spans="1:16" s="80" customFormat="1" ht="16.95" customHeight="1">
      <c r="A15" s="161"/>
      <c r="B15" s="72" t="s">
        <v>1189</v>
      </c>
      <c r="C15" s="73" t="s">
        <v>1237</v>
      </c>
      <c r="D15" s="73" t="s">
        <v>451</v>
      </c>
      <c r="E15" s="126"/>
      <c r="F15" s="74" t="s">
        <v>1188</v>
      </c>
      <c r="G15" s="74" t="s">
        <v>1247</v>
      </c>
      <c r="H15" s="57"/>
      <c r="I15" s="1015">
        <v>100000</v>
      </c>
      <c r="J15" s="1016">
        <v>0.19995299999999999</v>
      </c>
      <c r="K15" s="1016">
        <v>0.19995299999999999</v>
      </c>
      <c r="L15" s="76"/>
      <c r="M15" s="76"/>
      <c r="N15" s="77"/>
      <c r="O15" s="78"/>
      <c r="P15" s="79"/>
    </row>
    <row r="16" spans="1:16" s="80" customFormat="1" ht="16.95" customHeight="1">
      <c r="A16" s="161"/>
      <c r="B16" s="72" t="s">
        <v>1189</v>
      </c>
      <c r="C16" s="73" t="s">
        <v>1237</v>
      </c>
      <c r="D16" s="73" t="s">
        <v>451</v>
      </c>
      <c r="E16" s="126"/>
      <c r="F16" s="74" t="s">
        <v>1188</v>
      </c>
      <c r="G16" s="74" t="s">
        <v>1247</v>
      </c>
      <c r="H16" s="57"/>
      <c r="I16" s="1015">
        <v>300000</v>
      </c>
      <c r="J16" s="1016">
        <v>0.18497699999999997</v>
      </c>
      <c r="K16" s="1016">
        <v>0.18497699999999997</v>
      </c>
      <c r="L16" s="76"/>
      <c r="M16" s="76"/>
      <c r="N16" s="77"/>
      <c r="O16" s="78"/>
      <c r="P16" s="79"/>
    </row>
    <row r="17" spans="1:16" s="80" customFormat="1" ht="16.95" customHeight="1">
      <c r="A17" s="161">
        <v>3</v>
      </c>
      <c r="B17" s="72" t="s">
        <v>1190</v>
      </c>
      <c r="C17" s="73" t="s">
        <v>1191</v>
      </c>
      <c r="D17" s="73" t="s">
        <v>446</v>
      </c>
      <c r="E17" s="126">
        <v>1</v>
      </c>
      <c r="F17" s="74" t="s">
        <v>1188</v>
      </c>
      <c r="G17" s="74" t="s">
        <v>1247</v>
      </c>
      <c r="H17" s="57" t="s">
        <v>1200</v>
      </c>
      <c r="I17" s="1015">
        <v>0</v>
      </c>
      <c r="J17" s="1016">
        <v>0.28501199999999999</v>
      </c>
      <c r="K17" s="1016">
        <v>0.28501199999999999</v>
      </c>
      <c r="L17" s="76"/>
      <c r="M17" s="76"/>
      <c r="N17" s="77"/>
      <c r="O17" s="78"/>
      <c r="P17" s="79"/>
    </row>
    <row r="18" spans="1:16" s="80" customFormat="1" ht="16.95" customHeight="1">
      <c r="A18" s="161"/>
      <c r="B18" s="72" t="s">
        <v>1190</v>
      </c>
      <c r="C18" s="73" t="s">
        <v>1191</v>
      </c>
      <c r="D18" s="73" t="s">
        <v>446</v>
      </c>
      <c r="E18" s="126"/>
      <c r="F18" s="74" t="s">
        <v>1188</v>
      </c>
      <c r="G18" s="74" t="s">
        <v>1247</v>
      </c>
      <c r="H18" s="57"/>
      <c r="I18" s="1015">
        <v>500</v>
      </c>
      <c r="J18" s="1016">
        <v>0.28501199999999999</v>
      </c>
      <c r="K18" s="1016">
        <v>0.28501199999999999</v>
      </c>
      <c r="L18" s="76"/>
      <c r="M18" s="76"/>
      <c r="N18" s="77"/>
      <c r="O18" s="78"/>
      <c r="P18" s="79"/>
    </row>
    <row r="19" spans="1:16" s="80" customFormat="1" ht="16.95" customHeight="1">
      <c r="A19" s="161"/>
      <c r="B19" s="72" t="s">
        <v>1190</v>
      </c>
      <c r="C19" s="73" t="s">
        <v>1191</v>
      </c>
      <c r="D19" s="73" t="s">
        <v>446</v>
      </c>
      <c r="E19" s="126"/>
      <c r="F19" s="74" t="s">
        <v>1188</v>
      </c>
      <c r="G19" s="74" t="s">
        <v>1247</v>
      </c>
      <c r="H19" s="57"/>
      <c r="I19" s="1015">
        <v>3000</v>
      </c>
      <c r="J19" s="1016">
        <v>0.25494299999999998</v>
      </c>
      <c r="K19" s="1016">
        <v>0.25494299999999998</v>
      </c>
      <c r="L19" s="76"/>
      <c r="M19" s="76"/>
      <c r="N19" s="77"/>
      <c r="O19" s="78"/>
      <c r="P19" s="79"/>
    </row>
    <row r="20" spans="1:16" s="80" customFormat="1" ht="16.95" customHeight="1">
      <c r="A20" s="161"/>
      <c r="B20" s="72" t="s">
        <v>1190</v>
      </c>
      <c r="C20" s="73" t="s">
        <v>1191</v>
      </c>
      <c r="D20" s="73" t="s">
        <v>446</v>
      </c>
      <c r="E20" s="126"/>
      <c r="F20" s="74" t="s">
        <v>1188</v>
      </c>
      <c r="G20" s="74" t="s">
        <v>1247</v>
      </c>
      <c r="H20" s="57"/>
      <c r="I20" s="1015">
        <v>10000</v>
      </c>
      <c r="J20" s="1016">
        <v>0.23505299999999998</v>
      </c>
      <c r="K20" s="1016">
        <v>0.23505299999999998</v>
      </c>
      <c r="L20" s="76"/>
      <c r="M20" s="76"/>
      <c r="N20" s="77"/>
      <c r="O20" s="78"/>
      <c r="P20" s="79"/>
    </row>
    <row r="21" spans="1:16" s="80" customFormat="1" ht="16.95" customHeight="1">
      <c r="A21" s="161"/>
      <c r="B21" s="72" t="s">
        <v>1190</v>
      </c>
      <c r="C21" s="73" t="s">
        <v>1191</v>
      </c>
      <c r="D21" s="73" t="s">
        <v>446</v>
      </c>
      <c r="E21" s="126"/>
      <c r="F21" s="74" t="s">
        <v>1188</v>
      </c>
      <c r="G21" s="74" t="s">
        <v>1247</v>
      </c>
      <c r="H21" s="57"/>
      <c r="I21" s="1015">
        <v>50000</v>
      </c>
      <c r="J21" s="1016">
        <v>0.21001499999999998</v>
      </c>
      <c r="K21" s="1016">
        <v>0.21001499999999998</v>
      </c>
      <c r="L21" s="76"/>
      <c r="M21" s="76"/>
      <c r="N21" s="77"/>
      <c r="O21" s="78"/>
      <c r="P21" s="79"/>
    </row>
    <row r="22" spans="1:16" s="80" customFormat="1" ht="16.95" customHeight="1">
      <c r="A22" s="161"/>
      <c r="B22" s="72" t="s">
        <v>1190</v>
      </c>
      <c r="C22" s="73" t="s">
        <v>1191</v>
      </c>
      <c r="D22" s="73" t="s">
        <v>446</v>
      </c>
      <c r="E22" s="126"/>
      <c r="F22" s="74" t="s">
        <v>1188</v>
      </c>
      <c r="G22" s="74" t="s">
        <v>1247</v>
      </c>
      <c r="H22" s="57"/>
      <c r="I22" s="1015">
        <v>100000</v>
      </c>
      <c r="J22" s="1016">
        <v>0.19995299999999999</v>
      </c>
      <c r="K22" s="1016">
        <v>0.19995299999999999</v>
      </c>
      <c r="L22" s="76"/>
      <c r="M22" s="76"/>
      <c r="N22" s="77"/>
      <c r="O22" s="78"/>
      <c r="P22" s="79"/>
    </row>
    <row r="23" spans="1:16" s="80" customFormat="1" ht="16.95" customHeight="1">
      <c r="A23" s="161"/>
      <c r="B23" s="72" t="s">
        <v>1190</v>
      </c>
      <c r="C23" s="73" t="s">
        <v>1191</v>
      </c>
      <c r="D23" s="73" t="s">
        <v>446</v>
      </c>
      <c r="E23" s="126"/>
      <c r="F23" s="74" t="s">
        <v>1188</v>
      </c>
      <c r="G23" s="74" t="s">
        <v>1247</v>
      </c>
      <c r="H23" s="57"/>
      <c r="I23" s="1015">
        <v>300000</v>
      </c>
      <c r="J23" s="1016">
        <v>0.18497699999999997</v>
      </c>
      <c r="K23" s="1016">
        <v>0.18497699999999997</v>
      </c>
      <c r="L23" s="76"/>
      <c r="M23" s="76"/>
      <c r="N23" s="77"/>
      <c r="O23" s="78"/>
      <c r="P23" s="79"/>
    </row>
    <row r="24" spans="1:16" s="80" customFormat="1" ht="16.95" customHeight="1">
      <c r="A24" s="161">
        <v>4</v>
      </c>
      <c r="B24" s="72" t="s">
        <v>1192</v>
      </c>
      <c r="C24" s="73" t="s">
        <v>645</v>
      </c>
      <c r="D24" s="73" t="s">
        <v>679</v>
      </c>
      <c r="E24" s="126">
        <v>1</v>
      </c>
      <c r="F24" s="74" t="s">
        <v>1188</v>
      </c>
      <c r="G24" s="74" t="s">
        <v>1247</v>
      </c>
      <c r="H24" s="57" t="s">
        <v>1201</v>
      </c>
      <c r="I24" s="1015">
        <v>0</v>
      </c>
      <c r="J24" s="1016">
        <v>0.28501199999999999</v>
      </c>
      <c r="K24" s="1016">
        <v>0.28501199999999999</v>
      </c>
      <c r="L24" s="76"/>
      <c r="M24" s="76"/>
      <c r="N24" s="77"/>
      <c r="O24" s="78"/>
      <c r="P24" s="79"/>
    </row>
    <row r="25" spans="1:16" s="80" customFormat="1" ht="16.95" customHeight="1">
      <c r="A25" s="161"/>
      <c r="B25" s="72" t="s">
        <v>1192</v>
      </c>
      <c r="C25" s="73" t="s">
        <v>645</v>
      </c>
      <c r="D25" s="73" t="s">
        <v>679</v>
      </c>
      <c r="E25" s="126"/>
      <c r="F25" s="74" t="s">
        <v>1188</v>
      </c>
      <c r="G25" s="74" t="s">
        <v>1247</v>
      </c>
      <c r="H25" s="57"/>
      <c r="I25" s="1015">
        <v>500</v>
      </c>
      <c r="J25" s="1016">
        <v>0.28501199999999999</v>
      </c>
      <c r="K25" s="1016">
        <v>0.28501199999999999</v>
      </c>
      <c r="L25" s="76"/>
      <c r="M25" s="76"/>
      <c r="N25" s="77"/>
      <c r="O25" s="78"/>
      <c r="P25" s="79"/>
    </row>
    <row r="26" spans="1:16" s="80" customFormat="1" ht="16.95" customHeight="1">
      <c r="A26" s="161"/>
      <c r="B26" s="72" t="s">
        <v>1192</v>
      </c>
      <c r="C26" s="73" t="s">
        <v>645</v>
      </c>
      <c r="D26" s="73" t="s">
        <v>679</v>
      </c>
      <c r="E26" s="126"/>
      <c r="F26" s="74" t="s">
        <v>1188</v>
      </c>
      <c r="G26" s="74" t="s">
        <v>1247</v>
      </c>
      <c r="H26" s="57"/>
      <c r="I26" s="1015">
        <v>3000</v>
      </c>
      <c r="J26" s="1016">
        <v>0.25494299999999998</v>
      </c>
      <c r="K26" s="1016">
        <v>0.25494299999999998</v>
      </c>
      <c r="L26" s="76"/>
      <c r="M26" s="76"/>
      <c r="N26" s="77"/>
      <c r="O26" s="78"/>
      <c r="P26" s="79"/>
    </row>
    <row r="27" spans="1:16" s="80" customFormat="1" ht="16.95" customHeight="1">
      <c r="A27" s="161"/>
      <c r="B27" s="72" t="s">
        <v>1192</v>
      </c>
      <c r="C27" s="73" t="s">
        <v>645</v>
      </c>
      <c r="D27" s="73" t="s">
        <v>679</v>
      </c>
      <c r="E27" s="126"/>
      <c r="F27" s="74" t="s">
        <v>1188</v>
      </c>
      <c r="G27" s="74" t="s">
        <v>1247</v>
      </c>
      <c r="H27" s="57"/>
      <c r="I27" s="1015">
        <v>10000</v>
      </c>
      <c r="J27" s="1016">
        <v>0.23505299999999998</v>
      </c>
      <c r="K27" s="1016">
        <v>0.23505299999999998</v>
      </c>
      <c r="L27" s="76"/>
      <c r="M27" s="76"/>
      <c r="N27" s="77"/>
      <c r="O27" s="78"/>
      <c r="P27" s="79"/>
    </row>
    <row r="28" spans="1:16" s="80" customFormat="1" ht="16.95" customHeight="1">
      <c r="A28" s="161"/>
      <c r="B28" s="72" t="s">
        <v>1192</v>
      </c>
      <c r="C28" s="73" t="s">
        <v>645</v>
      </c>
      <c r="D28" s="73" t="s">
        <v>679</v>
      </c>
      <c r="E28" s="126"/>
      <c r="F28" s="74" t="s">
        <v>1188</v>
      </c>
      <c r="G28" s="74" t="s">
        <v>1247</v>
      </c>
      <c r="H28" s="57"/>
      <c r="I28" s="1015">
        <v>50000</v>
      </c>
      <c r="J28" s="1016">
        <v>0.21001499999999998</v>
      </c>
      <c r="K28" s="1016">
        <v>0.21001499999999998</v>
      </c>
      <c r="L28" s="76"/>
      <c r="M28" s="76"/>
      <c r="N28" s="77"/>
      <c r="O28" s="78"/>
      <c r="P28" s="79"/>
    </row>
    <row r="29" spans="1:16" s="80" customFormat="1" ht="16.95" customHeight="1">
      <c r="A29" s="161"/>
      <c r="B29" s="72" t="s">
        <v>1192</v>
      </c>
      <c r="C29" s="73" t="s">
        <v>645</v>
      </c>
      <c r="D29" s="73" t="s">
        <v>679</v>
      </c>
      <c r="E29" s="126"/>
      <c r="F29" s="74" t="s">
        <v>1188</v>
      </c>
      <c r="G29" s="74" t="s">
        <v>1247</v>
      </c>
      <c r="H29" s="57"/>
      <c r="I29" s="1015">
        <v>100000</v>
      </c>
      <c r="J29" s="1016">
        <v>0.19995299999999999</v>
      </c>
      <c r="K29" s="1016">
        <v>0.19995299999999999</v>
      </c>
      <c r="L29" s="76"/>
      <c r="M29" s="76"/>
      <c r="N29" s="77"/>
      <c r="O29" s="78"/>
      <c r="P29" s="79"/>
    </row>
    <row r="30" spans="1:16" s="80" customFormat="1" ht="16.95" customHeight="1">
      <c r="A30" s="161"/>
      <c r="B30" s="72" t="s">
        <v>1192</v>
      </c>
      <c r="C30" s="73" t="s">
        <v>645</v>
      </c>
      <c r="D30" s="73" t="s">
        <v>679</v>
      </c>
      <c r="E30" s="126"/>
      <c r="F30" s="74" t="s">
        <v>1188</v>
      </c>
      <c r="G30" s="74" t="s">
        <v>1247</v>
      </c>
      <c r="H30" s="57"/>
      <c r="I30" s="1015">
        <v>300000</v>
      </c>
      <c r="J30" s="1016">
        <v>0.18497699999999997</v>
      </c>
      <c r="K30" s="1016">
        <v>0.18497699999999997</v>
      </c>
      <c r="L30" s="76"/>
      <c r="M30" s="76"/>
      <c r="N30" s="77"/>
      <c r="O30" s="78"/>
      <c r="P30" s="79"/>
    </row>
    <row r="31" spans="1:16" s="80" customFormat="1" ht="16.95" customHeight="1">
      <c r="A31" s="161">
        <v>5</v>
      </c>
      <c r="B31" s="72" t="s">
        <v>1360</v>
      </c>
      <c r="C31" s="73" t="s">
        <v>1120</v>
      </c>
      <c r="D31" s="73" t="s">
        <v>1361</v>
      </c>
      <c r="E31" s="126">
        <v>1</v>
      </c>
      <c r="F31" s="74" t="s">
        <v>1188</v>
      </c>
      <c r="G31" s="74" t="s">
        <v>1247</v>
      </c>
      <c r="H31" s="57" t="s">
        <v>1202</v>
      </c>
      <c r="I31" s="1015">
        <v>0</v>
      </c>
      <c r="J31" s="1223">
        <v>9.8045999999999994E-2</v>
      </c>
      <c r="K31" s="1016">
        <v>9.8045999999999994E-2</v>
      </c>
      <c r="L31" s="76"/>
      <c r="M31" s="76"/>
      <c r="N31" s="77"/>
      <c r="O31" s="78"/>
      <c r="P31" s="79"/>
    </row>
    <row r="32" spans="1:16" s="80" customFormat="1" ht="16.95" customHeight="1">
      <c r="A32" s="161"/>
      <c r="B32" s="72" t="s">
        <v>1193</v>
      </c>
      <c r="C32" s="73" t="s">
        <v>1194</v>
      </c>
      <c r="D32" s="73" t="s">
        <v>1361</v>
      </c>
      <c r="E32" s="126"/>
      <c r="F32" s="74" t="s">
        <v>1188</v>
      </c>
      <c r="G32" s="74" t="s">
        <v>1247</v>
      </c>
      <c r="H32" s="57"/>
      <c r="I32" s="1015">
        <v>1000</v>
      </c>
      <c r="J32" s="1223">
        <v>9.8045999999999994E-2</v>
      </c>
      <c r="K32" s="1016">
        <v>9.8045999999999994E-2</v>
      </c>
      <c r="L32" s="76"/>
      <c r="M32" s="76"/>
      <c r="N32" s="77"/>
      <c r="O32" s="78"/>
      <c r="P32" s="79"/>
    </row>
    <row r="33" spans="1:16" s="80" customFormat="1" ht="16.95" customHeight="1">
      <c r="A33" s="161"/>
      <c r="B33" s="72" t="s">
        <v>1193</v>
      </c>
      <c r="C33" s="73" t="s">
        <v>1194</v>
      </c>
      <c r="D33" s="73" t="s">
        <v>1361</v>
      </c>
      <c r="E33" s="126"/>
      <c r="F33" s="74" t="s">
        <v>1188</v>
      </c>
      <c r="G33" s="74" t="s">
        <v>1247</v>
      </c>
      <c r="H33" s="57"/>
      <c r="I33" s="1015">
        <v>3000</v>
      </c>
      <c r="J33" s="1223">
        <v>5.4989999999999997E-2</v>
      </c>
      <c r="K33" s="1016">
        <v>5.4989999999999997E-2</v>
      </c>
      <c r="L33" s="76"/>
      <c r="M33" s="76"/>
      <c r="N33" s="77"/>
      <c r="O33" s="78"/>
      <c r="P33" s="79"/>
    </row>
    <row r="34" spans="1:16" s="80" customFormat="1" ht="16.95" customHeight="1">
      <c r="A34" s="161"/>
      <c r="B34" s="72" t="s">
        <v>1193</v>
      </c>
      <c r="C34" s="73" t="s">
        <v>1194</v>
      </c>
      <c r="D34" s="73" t="s">
        <v>1361</v>
      </c>
      <c r="E34" s="126"/>
      <c r="F34" s="74" t="s">
        <v>1188</v>
      </c>
      <c r="G34" s="74" t="s">
        <v>1247</v>
      </c>
      <c r="H34" s="57"/>
      <c r="I34" s="1015">
        <v>10000</v>
      </c>
      <c r="J34" s="1223">
        <v>2.7026999999999995E-2</v>
      </c>
      <c r="K34" s="1016">
        <v>2.7026999999999995E-2</v>
      </c>
      <c r="L34" s="76"/>
      <c r="M34" s="76"/>
      <c r="N34" s="77"/>
      <c r="O34" s="78"/>
      <c r="P34" s="79"/>
    </row>
    <row r="35" spans="1:16" s="80" customFormat="1" ht="16.95" customHeight="1">
      <c r="A35" s="161"/>
      <c r="B35" s="72" t="s">
        <v>1193</v>
      </c>
      <c r="C35" s="73" t="s">
        <v>1194</v>
      </c>
      <c r="D35" s="73" t="s">
        <v>1361</v>
      </c>
      <c r="E35" s="126"/>
      <c r="F35" s="74" t="s">
        <v>1188</v>
      </c>
      <c r="G35" s="74" t="s">
        <v>1247</v>
      </c>
      <c r="H35" s="57"/>
      <c r="I35" s="1015">
        <v>30000</v>
      </c>
      <c r="J35" s="1223">
        <v>2.5974000000000001E-2</v>
      </c>
      <c r="K35" s="1016">
        <v>2.5974000000000001E-2</v>
      </c>
      <c r="L35" s="76"/>
      <c r="M35" s="76"/>
      <c r="N35" s="77"/>
      <c r="O35" s="78"/>
      <c r="P35" s="79"/>
    </row>
    <row r="36" spans="1:16" s="80" customFormat="1" ht="16.95" customHeight="1">
      <c r="A36" s="161"/>
      <c r="B36" s="72" t="s">
        <v>1193</v>
      </c>
      <c r="C36" s="73" t="s">
        <v>1194</v>
      </c>
      <c r="D36" s="73" t="s">
        <v>1361</v>
      </c>
      <c r="E36" s="126"/>
      <c r="F36" s="74" t="s">
        <v>1188</v>
      </c>
      <c r="G36" s="74" t="s">
        <v>1247</v>
      </c>
      <c r="H36" s="57"/>
      <c r="I36" s="1015">
        <v>50000</v>
      </c>
      <c r="J36" s="1223">
        <v>2.5037999999999998E-2</v>
      </c>
      <c r="K36" s="1016">
        <v>2.5037999999999998E-2</v>
      </c>
      <c r="L36" s="76"/>
      <c r="M36" s="76"/>
      <c r="N36" s="77"/>
      <c r="O36" s="78"/>
      <c r="P36" s="79"/>
    </row>
    <row r="37" spans="1:16" s="80" customFormat="1" ht="16.95" customHeight="1">
      <c r="A37" s="161"/>
      <c r="B37" s="72" t="s">
        <v>1193</v>
      </c>
      <c r="C37" s="73" t="s">
        <v>1194</v>
      </c>
      <c r="D37" s="73" t="s">
        <v>1361</v>
      </c>
      <c r="E37" s="126"/>
      <c r="F37" s="74" t="s">
        <v>1188</v>
      </c>
      <c r="G37" s="74" t="s">
        <v>1247</v>
      </c>
      <c r="H37" s="57"/>
      <c r="I37" s="1015">
        <v>100000</v>
      </c>
      <c r="J37" s="1223">
        <v>2.3048999999999997E-2</v>
      </c>
      <c r="K37" s="1016">
        <v>2.3048999999999997E-2</v>
      </c>
      <c r="L37" s="76"/>
      <c r="M37" s="76"/>
      <c r="N37" s="77"/>
      <c r="O37" s="78"/>
      <c r="P37" s="79"/>
    </row>
    <row r="38" spans="1:16" s="80" customFormat="1" ht="16.95" customHeight="1">
      <c r="A38" s="161"/>
      <c r="B38" s="72" t="s">
        <v>1193</v>
      </c>
      <c r="C38" s="73" t="s">
        <v>1194</v>
      </c>
      <c r="D38" s="73" t="s">
        <v>1361</v>
      </c>
      <c r="E38" s="126"/>
      <c r="F38" s="74" t="s">
        <v>1188</v>
      </c>
      <c r="G38" s="74" t="s">
        <v>1247</v>
      </c>
      <c r="H38" s="57"/>
      <c r="I38" s="1015">
        <v>300000</v>
      </c>
      <c r="J38" s="1223">
        <v>2.0942999999999996E-2</v>
      </c>
      <c r="K38" s="1016">
        <v>2.0942999999999996E-2</v>
      </c>
      <c r="L38" s="76"/>
      <c r="M38" s="76"/>
      <c r="N38" s="77"/>
      <c r="O38" s="78"/>
      <c r="P38" s="79"/>
    </row>
    <row r="39" spans="1:16" s="80" customFormat="1" ht="16.95" customHeight="1">
      <c r="A39" s="161"/>
      <c r="B39" s="72" t="s">
        <v>1193</v>
      </c>
      <c r="C39" s="73" t="s">
        <v>1194</v>
      </c>
      <c r="D39" s="73" t="s">
        <v>1361</v>
      </c>
      <c r="E39" s="126"/>
      <c r="F39" s="74" t="s">
        <v>1188</v>
      </c>
      <c r="G39" s="74" t="s">
        <v>1247</v>
      </c>
      <c r="H39" s="57"/>
      <c r="I39" s="1015">
        <v>500000</v>
      </c>
      <c r="J39" s="1223">
        <v>1.9538999999999997E-2</v>
      </c>
      <c r="K39" s="1016">
        <v>1.9538999999999997E-2</v>
      </c>
      <c r="L39" s="76"/>
      <c r="M39" s="76"/>
      <c r="N39" s="77"/>
      <c r="O39" s="78"/>
      <c r="P39" s="79"/>
    </row>
    <row r="40" spans="1:16" s="80" customFormat="1" ht="16.95" customHeight="1">
      <c r="A40" s="161">
        <v>6</v>
      </c>
      <c r="B40" s="72" t="s">
        <v>1362</v>
      </c>
      <c r="C40" s="73" t="s">
        <v>810</v>
      </c>
      <c r="D40" s="73" t="s">
        <v>1359</v>
      </c>
      <c r="E40" s="126">
        <v>2</v>
      </c>
      <c r="F40" s="74" t="s">
        <v>1188</v>
      </c>
      <c r="G40" s="74" t="s">
        <v>1247</v>
      </c>
      <c r="H40" s="57" t="s">
        <v>1203</v>
      </c>
      <c r="I40" s="1015">
        <v>0</v>
      </c>
      <c r="J40" s="1016">
        <v>2.3984999999999999E-2</v>
      </c>
      <c r="K40" s="1016">
        <v>2.3984999999999999E-2</v>
      </c>
      <c r="L40" s="76"/>
      <c r="M40" s="76"/>
      <c r="N40" s="77"/>
      <c r="O40" s="78"/>
      <c r="P40" s="79"/>
    </row>
    <row r="41" spans="1:16" s="80" customFormat="1" ht="16.95" customHeight="1">
      <c r="A41" s="161"/>
      <c r="B41" s="72" t="s">
        <v>809</v>
      </c>
      <c r="C41" s="73" t="s">
        <v>810</v>
      </c>
      <c r="D41" s="73" t="s">
        <v>1359</v>
      </c>
      <c r="E41" s="126"/>
      <c r="F41" s="74" t="s">
        <v>1188</v>
      </c>
      <c r="G41" s="74" t="s">
        <v>1247</v>
      </c>
      <c r="H41" s="57"/>
      <c r="I41" s="1015">
        <v>5000</v>
      </c>
      <c r="J41" s="1016">
        <v>2.3984999999999999E-2</v>
      </c>
      <c r="K41" s="1016">
        <v>2.3984999999999999E-2</v>
      </c>
      <c r="L41" s="76"/>
      <c r="M41" s="76"/>
      <c r="N41" s="77"/>
      <c r="O41" s="78"/>
      <c r="P41" s="79"/>
    </row>
    <row r="42" spans="1:16" s="80" customFormat="1" ht="16.95" customHeight="1">
      <c r="A42" s="161"/>
      <c r="B42" s="72" t="s">
        <v>809</v>
      </c>
      <c r="C42" s="73" t="s">
        <v>810</v>
      </c>
      <c r="D42" s="73" t="s">
        <v>1359</v>
      </c>
      <c r="E42" s="126"/>
      <c r="F42" s="74" t="s">
        <v>1188</v>
      </c>
      <c r="G42" s="74" t="s">
        <v>1247</v>
      </c>
      <c r="H42" s="57"/>
      <c r="I42" s="1015">
        <v>20000</v>
      </c>
      <c r="J42" s="1016">
        <v>2.1995999999999998E-2</v>
      </c>
      <c r="K42" s="1016">
        <v>2.1995999999999998E-2</v>
      </c>
      <c r="L42" s="76"/>
      <c r="M42" s="76"/>
      <c r="N42" s="77"/>
      <c r="O42" s="78"/>
      <c r="P42" s="79"/>
    </row>
    <row r="43" spans="1:16" s="80" customFormat="1" ht="16.95" customHeight="1">
      <c r="A43" s="161"/>
      <c r="B43" s="72" t="s">
        <v>809</v>
      </c>
      <c r="C43" s="73" t="s">
        <v>810</v>
      </c>
      <c r="D43" s="73" t="s">
        <v>1359</v>
      </c>
      <c r="E43" s="126"/>
      <c r="F43" s="74" t="s">
        <v>1188</v>
      </c>
      <c r="G43" s="74" t="s">
        <v>1247</v>
      </c>
      <c r="H43" s="57"/>
      <c r="I43" s="1015">
        <v>100000</v>
      </c>
      <c r="J43" s="1016">
        <v>2.0007E-2</v>
      </c>
      <c r="K43" s="1016">
        <v>2.0007E-2</v>
      </c>
      <c r="L43" s="76"/>
      <c r="M43" s="76"/>
      <c r="N43" s="77"/>
      <c r="O43" s="78"/>
      <c r="P43" s="79"/>
    </row>
    <row r="44" spans="1:16" s="80" customFormat="1" ht="16.95" customHeight="1">
      <c r="A44" s="161"/>
      <c r="B44" s="72" t="s">
        <v>809</v>
      </c>
      <c r="C44" s="73" t="s">
        <v>810</v>
      </c>
      <c r="D44" s="73" t="s">
        <v>1359</v>
      </c>
      <c r="E44" s="126"/>
      <c r="F44" s="74" t="s">
        <v>1188</v>
      </c>
      <c r="G44" s="74" t="s">
        <v>1247</v>
      </c>
      <c r="H44" s="57"/>
      <c r="I44" s="1015">
        <v>300000</v>
      </c>
      <c r="J44" s="1016">
        <v>1.2987E-2</v>
      </c>
      <c r="K44" s="1016">
        <v>1.2987E-2</v>
      </c>
      <c r="L44" s="76"/>
      <c r="M44" s="76"/>
      <c r="N44" s="77"/>
      <c r="O44" s="78"/>
      <c r="P44" s="79"/>
    </row>
    <row r="45" spans="1:16" s="80" customFormat="1" ht="16.95" customHeight="1">
      <c r="A45" s="161">
        <v>7</v>
      </c>
      <c r="B45" s="72" t="s">
        <v>812</v>
      </c>
      <c r="C45" s="73" t="s">
        <v>846</v>
      </c>
      <c r="D45" s="73" t="s">
        <v>1359</v>
      </c>
      <c r="E45" s="126"/>
      <c r="F45" s="74" t="s">
        <v>1188</v>
      </c>
      <c r="G45" s="74" t="s">
        <v>1247</v>
      </c>
      <c r="H45" s="57" t="s">
        <v>1203</v>
      </c>
      <c r="I45" s="1015">
        <v>0</v>
      </c>
      <c r="J45" s="1016">
        <v>9.1962000000000002E-2</v>
      </c>
      <c r="K45" s="1016">
        <v>9.1962000000000002E-2</v>
      </c>
      <c r="L45" s="76"/>
      <c r="M45" s="76"/>
      <c r="N45" s="77"/>
      <c r="O45" s="78"/>
      <c r="P45" s="79"/>
    </row>
    <row r="46" spans="1:16" s="80" customFormat="1" ht="16.95" customHeight="1">
      <c r="A46" s="161"/>
      <c r="B46" s="72" t="s">
        <v>812</v>
      </c>
      <c r="C46" s="73" t="s">
        <v>846</v>
      </c>
      <c r="D46" s="73" t="s">
        <v>1359</v>
      </c>
      <c r="E46" s="126"/>
      <c r="F46" s="74" t="s">
        <v>1188</v>
      </c>
      <c r="G46" s="74" t="s">
        <v>1247</v>
      </c>
      <c r="H46" s="57"/>
      <c r="I46" s="1015">
        <v>5000</v>
      </c>
      <c r="J46" s="1016">
        <v>9.1962000000000002E-2</v>
      </c>
      <c r="K46" s="1016">
        <v>9.1962000000000002E-2</v>
      </c>
      <c r="L46" s="76"/>
      <c r="M46" s="76"/>
      <c r="N46" s="77"/>
      <c r="O46" s="78"/>
      <c r="P46" s="79"/>
    </row>
    <row r="47" spans="1:16" s="80" customFormat="1" ht="16.95" customHeight="1">
      <c r="A47" s="161"/>
      <c r="B47" s="72" t="s">
        <v>812</v>
      </c>
      <c r="C47" s="73" t="s">
        <v>846</v>
      </c>
      <c r="D47" s="73" t="s">
        <v>1359</v>
      </c>
      <c r="E47" s="126"/>
      <c r="F47" s="74" t="s">
        <v>1188</v>
      </c>
      <c r="G47" s="74" t="s">
        <v>1247</v>
      </c>
      <c r="H47" s="57"/>
      <c r="I47" s="1015">
        <v>20000</v>
      </c>
      <c r="J47" s="1016">
        <v>8.9972999999999984E-2</v>
      </c>
      <c r="K47" s="1016">
        <v>8.9972999999999984E-2</v>
      </c>
      <c r="L47" s="76"/>
      <c r="M47" s="76"/>
      <c r="N47" s="77"/>
      <c r="O47" s="78"/>
      <c r="P47" s="79"/>
    </row>
    <row r="48" spans="1:16" s="80" customFormat="1" ht="16.95" customHeight="1">
      <c r="A48" s="161"/>
      <c r="B48" s="72" t="s">
        <v>812</v>
      </c>
      <c r="C48" s="73" t="s">
        <v>846</v>
      </c>
      <c r="D48" s="73" t="s">
        <v>1359</v>
      </c>
      <c r="E48" s="126"/>
      <c r="F48" s="74" t="s">
        <v>1188</v>
      </c>
      <c r="G48" s="74" t="s">
        <v>1247</v>
      </c>
      <c r="H48" s="57"/>
      <c r="I48" s="1015">
        <v>100000</v>
      </c>
      <c r="J48" s="1016">
        <v>8.494199999999999E-2</v>
      </c>
      <c r="K48" s="1016">
        <v>8.494199999999999E-2</v>
      </c>
      <c r="L48" s="76"/>
      <c r="M48" s="76"/>
      <c r="N48" s="77"/>
      <c r="O48" s="78"/>
      <c r="P48" s="79"/>
    </row>
    <row r="49" spans="1:16" s="80" customFormat="1" ht="16.95" customHeight="1">
      <c r="A49" s="161"/>
      <c r="B49" s="72" t="s">
        <v>812</v>
      </c>
      <c r="C49" s="73" t="s">
        <v>846</v>
      </c>
      <c r="D49" s="73" t="s">
        <v>1359</v>
      </c>
      <c r="E49" s="126"/>
      <c r="F49" s="74" t="s">
        <v>1188</v>
      </c>
      <c r="G49" s="74" t="s">
        <v>1247</v>
      </c>
      <c r="H49" s="57"/>
      <c r="I49" s="1015">
        <v>300000</v>
      </c>
      <c r="J49" s="1016">
        <v>8.0028000000000002E-2</v>
      </c>
      <c r="K49" s="1016">
        <v>8.0028000000000002E-2</v>
      </c>
      <c r="L49" s="76"/>
      <c r="M49" s="76"/>
      <c r="N49" s="77"/>
      <c r="O49" s="78"/>
      <c r="P49" s="79"/>
    </row>
    <row r="50" spans="1:16" s="80" customFormat="1" ht="16.95" customHeight="1">
      <c r="A50" s="161">
        <v>8</v>
      </c>
      <c r="B50" s="72" t="s">
        <v>946</v>
      </c>
      <c r="C50" s="73" t="s">
        <v>947</v>
      </c>
      <c r="D50" s="73" t="s">
        <v>1359</v>
      </c>
      <c r="E50" s="126">
        <v>1</v>
      </c>
      <c r="F50" s="74" t="s">
        <v>1188</v>
      </c>
      <c r="G50" s="74" t="s">
        <v>1247</v>
      </c>
      <c r="H50" s="57" t="s">
        <v>1204</v>
      </c>
      <c r="I50" s="1015">
        <v>0</v>
      </c>
      <c r="J50" s="1016">
        <v>0.127998</v>
      </c>
      <c r="K50" s="1016">
        <v>0.127998</v>
      </c>
      <c r="L50" s="76"/>
      <c r="M50" s="76"/>
      <c r="N50" s="77"/>
      <c r="O50" s="78"/>
      <c r="P50" s="79"/>
    </row>
    <row r="51" spans="1:16" s="80" customFormat="1" ht="16.95" customHeight="1">
      <c r="A51" s="161"/>
      <c r="B51" s="72" t="s">
        <v>946</v>
      </c>
      <c r="C51" s="73" t="s">
        <v>947</v>
      </c>
      <c r="D51" s="73" t="s">
        <v>1359</v>
      </c>
      <c r="E51" s="126"/>
      <c r="F51" s="74" t="s">
        <v>1188</v>
      </c>
      <c r="G51" s="74" t="s">
        <v>1247</v>
      </c>
      <c r="H51" s="57"/>
      <c r="I51" s="1015">
        <v>10000</v>
      </c>
      <c r="J51" s="1016">
        <v>0.127998</v>
      </c>
      <c r="K51" s="1016">
        <v>0.127998</v>
      </c>
      <c r="L51" s="76"/>
      <c r="M51" s="76"/>
      <c r="N51" s="77"/>
      <c r="O51" s="78"/>
      <c r="P51" s="79"/>
    </row>
    <row r="52" spans="1:16" s="80" customFormat="1" ht="16.95" customHeight="1">
      <c r="A52" s="161"/>
      <c r="B52" s="72" t="s">
        <v>946</v>
      </c>
      <c r="C52" s="73" t="s">
        <v>947</v>
      </c>
      <c r="D52" s="73" t="s">
        <v>1359</v>
      </c>
      <c r="E52" s="126"/>
      <c r="F52" s="74" t="s">
        <v>1188</v>
      </c>
      <c r="G52" s="74" t="s">
        <v>1247</v>
      </c>
      <c r="H52" s="57"/>
      <c r="I52" s="1015">
        <v>30000</v>
      </c>
      <c r="J52" s="1016">
        <v>0.11805299999999999</v>
      </c>
      <c r="K52" s="1016">
        <v>0.11805299999999999</v>
      </c>
      <c r="L52" s="76"/>
      <c r="M52" s="76"/>
      <c r="N52" s="77"/>
      <c r="O52" s="78"/>
      <c r="P52" s="79"/>
    </row>
    <row r="53" spans="1:16" s="80" customFormat="1" ht="16.95" customHeight="1">
      <c r="A53" s="161"/>
      <c r="B53" s="72" t="s">
        <v>946</v>
      </c>
      <c r="C53" s="73" t="s">
        <v>947</v>
      </c>
      <c r="D53" s="73" t="s">
        <v>1359</v>
      </c>
      <c r="E53" s="126"/>
      <c r="F53" s="74" t="s">
        <v>1188</v>
      </c>
      <c r="G53" s="74" t="s">
        <v>1247</v>
      </c>
      <c r="H53" s="57"/>
      <c r="I53" s="1015">
        <v>100000</v>
      </c>
      <c r="J53" s="1016">
        <v>0.100035</v>
      </c>
      <c r="K53" s="1016">
        <v>0.100035</v>
      </c>
      <c r="L53" s="76"/>
      <c r="M53" s="76"/>
      <c r="N53" s="77"/>
      <c r="O53" s="78"/>
      <c r="P53" s="79"/>
    </row>
    <row r="54" spans="1:16" s="80" customFormat="1" ht="16.95" customHeight="1">
      <c r="A54" s="161"/>
      <c r="B54" s="72" t="s">
        <v>946</v>
      </c>
      <c r="C54" s="73" t="s">
        <v>947</v>
      </c>
      <c r="D54" s="73" t="s">
        <v>1359</v>
      </c>
      <c r="E54" s="126"/>
      <c r="F54" s="74" t="s">
        <v>1188</v>
      </c>
      <c r="G54" s="74" t="s">
        <v>1247</v>
      </c>
      <c r="H54" s="57"/>
      <c r="I54" s="1015">
        <v>300000</v>
      </c>
      <c r="J54" s="1016">
        <v>9.5003999999999991E-2</v>
      </c>
      <c r="K54" s="1016">
        <v>9.5003999999999991E-2</v>
      </c>
      <c r="L54" s="76"/>
      <c r="M54" s="76"/>
      <c r="N54" s="77"/>
      <c r="O54" s="78"/>
      <c r="P54" s="79"/>
    </row>
    <row r="55" spans="1:16" s="80" customFormat="1" ht="16.95" customHeight="1">
      <c r="A55" s="161"/>
      <c r="B55" s="72" t="s">
        <v>946</v>
      </c>
      <c r="C55" s="73" t="s">
        <v>947</v>
      </c>
      <c r="D55" s="73" t="s">
        <v>1359</v>
      </c>
      <c r="E55" s="126"/>
      <c r="F55" s="74" t="s">
        <v>1188</v>
      </c>
      <c r="G55" s="74" t="s">
        <v>1247</v>
      </c>
      <c r="H55" s="57"/>
      <c r="I55" s="1015">
        <v>500000</v>
      </c>
      <c r="J55" s="1016">
        <v>8.0028000000000002E-2</v>
      </c>
      <c r="K55" s="1016">
        <v>8.0028000000000002E-2</v>
      </c>
      <c r="L55" s="76"/>
      <c r="M55" s="76"/>
      <c r="N55" s="77"/>
      <c r="O55" s="78"/>
      <c r="P55" s="79"/>
    </row>
    <row r="56" spans="1:16" s="80" customFormat="1" ht="16.95" customHeight="1">
      <c r="A56" s="161">
        <v>9</v>
      </c>
      <c r="B56" s="72" t="s">
        <v>848</v>
      </c>
      <c r="C56" s="73" t="s">
        <v>849</v>
      </c>
      <c r="D56" s="73" t="s">
        <v>1121</v>
      </c>
      <c r="E56" s="126">
        <v>1</v>
      </c>
      <c r="F56" s="74" t="s">
        <v>1188</v>
      </c>
      <c r="G56" s="74" t="s">
        <v>1247</v>
      </c>
      <c r="H56" s="57" t="s">
        <v>1204</v>
      </c>
      <c r="I56" s="1015">
        <v>0</v>
      </c>
      <c r="J56" s="1223">
        <v>9.0089999999999996E-3</v>
      </c>
      <c r="K56" s="1016">
        <v>9.0089999999999996E-3</v>
      </c>
      <c r="L56" s="76"/>
      <c r="M56" s="76"/>
      <c r="N56" s="77"/>
      <c r="O56" s="78"/>
      <c r="P56" s="79"/>
    </row>
    <row r="57" spans="1:16" s="80" customFormat="1" ht="16.95" customHeight="1">
      <c r="A57" s="161"/>
      <c r="B57" s="72" t="s">
        <v>848</v>
      </c>
      <c r="C57" s="73" t="s">
        <v>849</v>
      </c>
      <c r="D57" s="73" t="s">
        <v>1121</v>
      </c>
      <c r="E57" s="126"/>
      <c r="F57" s="74" t="s">
        <v>1188</v>
      </c>
      <c r="G57" s="74" t="s">
        <v>1247</v>
      </c>
      <c r="H57" s="57"/>
      <c r="I57" s="1015">
        <v>10000</v>
      </c>
      <c r="J57" s="1223">
        <v>9.0089999999999996E-3</v>
      </c>
      <c r="K57" s="1016">
        <v>9.0089999999999996E-3</v>
      </c>
      <c r="L57" s="76"/>
      <c r="M57" s="76"/>
      <c r="N57" s="77"/>
      <c r="O57" s="78"/>
      <c r="P57" s="79"/>
    </row>
    <row r="58" spans="1:16" s="80" customFormat="1" ht="16.95" customHeight="1">
      <c r="A58" s="161"/>
      <c r="B58" s="72" t="s">
        <v>848</v>
      </c>
      <c r="C58" s="73" t="s">
        <v>849</v>
      </c>
      <c r="D58" s="73" t="s">
        <v>1121</v>
      </c>
      <c r="E58" s="126"/>
      <c r="F58" s="74" t="s">
        <v>1188</v>
      </c>
      <c r="G58" s="74" t="s">
        <v>1247</v>
      </c>
      <c r="H58" s="57"/>
      <c r="I58" s="1015">
        <v>30000</v>
      </c>
      <c r="J58" s="1223">
        <v>7.0199999999999993E-3</v>
      </c>
      <c r="K58" s="1016">
        <v>7.0199999999999993E-3</v>
      </c>
      <c r="L58" s="76"/>
      <c r="M58" s="76"/>
      <c r="N58" s="77"/>
      <c r="O58" s="78"/>
      <c r="P58" s="79"/>
    </row>
    <row r="59" spans="1:16" s="80" customFormat="1" ht="16.95" customHeight="1">
      <c r="A59" s="161"/>
      <c r="B59" s="72" t="s">
        <v>848</v>
      </c>
      <c r="C59" s="73" t="s">
        <v>849</v>
      </c>
      <c r="D59" s="73" t="s">
        <v>1121</v>
      </c>
      <c r="E59" s="126"/>
      <c r="F59" s="74" t="s">
        <v>1188</v>
      </c>
      <c r="G59" s="74" t="s">
        <v>1247</v>
      </c>
      <c r="H59" s="57"/>
      <c r="I59" s="1015">
        <v>100000</v>
      </c>
      <c r="J59" s="1223">
        <v>5.9670000000000001E-3</v>
      </c>
      <c r="K59" s="1016">
        <v>5.9670000000000001E-3</v>
      </c>
      <c r="L59" s="76"/>
      <c r="M59" s="76"/>
      <c r="N59" s="77"/>
      <c r="O59" s="78"/>
      <c r="P59" s="79"/>
    </row>
    <row r="60" spans="1:16" s="80" customFormat="1" ht="16.95" customHeight="1">
      <c r="A60" s="161"/>
      <c r="B60" s="72" t="s">
        <v>848</v>
      </c>
      <c r="C60" s="73" t="s">
        <v>849</v>
      </c>
      <c r="D60" s="73" t="s">
        <v>1121</v>
      </c>
      <c r="E60" s="126"/>
      <c r="F60" s="74" t="s">
        <v>1188</v>
      </c>
      <c r="G60" s="74" t="s">
        <v>1247</v>
      </c>
      <c r="H60" s="57"/>
      <c r="I60" s="1015">
        <v>300000</v>
      </c>
      <c r="J60" s="1223">
        <v>4.797E-3</v>
      </c>
      <c r="K60" s="1016">
        <v>4.797E-3</v>
      </c>
      <c r="L60" s="76"/>
      <c r="M60" s="76"/>
      <c r="N60" s="77"/>
      <c r="O60" s="78"/>
      <c r="P60" s="79"/>
    </row>
    <row r="61" spans="1:16" s="80" customFormat="1" ht="16.95" customHeight="1">
      <c r="A61" s="161"/>
      <c r="B61" s="72" t="s">
        <v>848</v>
      </c>
      <c r="C61" s="73" t="s">
        <v>849</v>
      </c>
      <c r="D61" s="73" t="s">
        <v>1121</v>
      </c>
      <c r="E61" s="126"/>
      <c r="F61" s="74" t="s">
        <v>1188</v>
      </c>
      <c r="G61" s="74" t="s">
        <v>1247</v>
      </c>
      <c r="H61" s="57"/>
      <c r="I61" s="1015">
        <v>500000</v>
      </c>
      <c r="J61" s="1223">
        <v>3.9779999999999998E-3</v>
      </c>
      <c r="K61" s="1016">
        <v>3.9779999999999998E-3</v>
      </c>
      <c r="L61" s="76"/>
      <c r="M61" s="76"/>
      <c r="N61" s="77"/>
      <c r="O61" s="78"/>
      <c r="P61" s="79"/>
    </row>
    <row r="62" spans="1:16" s="80" customFormat="1" ht="16.95" customHeight="1">
      <c r="A62" s="161">
        <v>9</v>
      </c>
      <c r="B62" s="72" t="s">
        <v>851</v>
      </c>
      <c r="C62" s="73" t="s">
        <v>852</v>
      </c>
      <c r="D62" s="73" t="s">
        <v>1121</v>
      </c>
      <c r="E62" s="126">
        <v>3</v>
      </c>
      <c r="F62" s="74" t="s">
        <v>1188</v>
      </c>
      <c r="G62" s="74" t="s">
        <v>1247</v>
      </c>
      <c r="H62" s="57" t="s">
        <v>1203</v>
      </c>
      <c r="I62" s="1015">
        <v>0</v>
      </c>
      <c r="J62" s="1223">
        <v>2.5037999999999998E-2</v>
      </c>
      <c r="K62" s="1016">
        <v>2.5037999999999998E-2</v>
      </c>
      <c r="L62" s="76"/>
      <c r="M62" s="76"/>
      <c r="N62" s="77"/>
      <c r="O62" s="78"/>
      <c r="P62" s="79"/>
    </row>
    <row r="63" spans="1:16" s="80" customFormat="1" ht="16.95" customHeight="1">
      <c r="A63" s="161"/>
      <c r="B63" s="72" t="s">
        <v>851</v>
      </c>
      <c r="C63" s="73" t="s">
        <v>852</v>
      </c>
      <c r="D63" s="73" t="s">
        <v>1121</v>
      </c>
      <c r="E63" s="126"/>
      <c r="F63" s="74" t="s">
        <v>1188</v>
      </c>
      <c r="G63" s="74" t="s">
        <v>1247</v>
      </c>
      <c r="H63" s="57"/>
      <c r="I63" s="1015">
        <v>5000</v>
      </c>
      <c r="J63" s="1223">
        <v>2.5037999999999998E-2</v>
      </c>
      <c r="K63" s="1016">
        <v>2.5037999999999998E-2</v>
      </c>
      <c r="L63" s="76"/>
      <c r="M63" s="76"/>
      <c r="N63" s="77"/>
      <c r="O63" s="78"/>
      <c r="P63" s="79"/>
    </row>
    <row r="64" spans="1:16" s="80" customFormat="1" ht="16.95" customHeight="1">
      <c r="A64" s="161"/>
      <c r="B64" s="72" t="s">
        <v>851</v>
      </c>
      <c r="C64" s="73" t="s">
        <v>852</v>
      </c>
      <c r="D64" s="73" t="s">
        <v>1121</v>
      </c>
      <c r="E64" s="126"/>
      <c r="F64" s="74" t="s">
        <v>1188</v>
      </c>
      <c r="G64" s="74" t="s">
        <v>1247</v>
      </c>
      <c r="H64" s="57"/>
      <c r="I64" s="1015">
        <v>20000</v>
      </c>
      <c r="J64" s="1223">
        <v>2.0007E-2</v>
      </c>
      <c r="K64" s="1016">
        <v>2.0007E-2</v>
      </c>
      <c r="L64" s="76"/>
      <c r="M64" s="76"/>
      <c r="N64" s="77"/>
      <c r="O64" s="78"/>
      <c r="P64" s="79"/>
    </row>
    <row r="65" spans="1:16" s="80" customFormat="1" ht="16.95" customHeight="1">
      <c r="A65" s="161"/>
      <c r="B65" s="72" t="s">
        <v>851</v>
      </c>
      <c r="C65" s="73" t="s">
        <v>852</v>
      </c>
      <c r="D65" s="73" t="s">
        <v>1121</v>
      </c>
      <c r="E65" s="126"/>
      <c r="F65" s="74" t="s">
        <v>1188</v>
      </c>
      <c r="G65" s="74" t="s">
        <v>1247</v>
      </c>
      <c r="H65" s="57"/>
      <c r="I65" s="1015">
        <v>100000</v>
      </c>
      <c r="J65" s="1223">
        <v>1.8017999999999999E-2</v>
      </c>
      <c r="K65" s="1016">
        <v>1.8017999999999999E-2</v>
      </c>
      <c r="L65" s="76"/>
      <c r="M65" s="76"/>
      <c r="N65" s="77"/>
      <c r="O65" s="78"/>
      <c r="P65" s="79"/>
    </row>
    <row r="66" spans="1:16" s="80" customFormat="1" ht="16.95" customHeight="1">
      <c r="A66" s="161"/>
      <c r="B66" s="72" t="s">
        <v>851</v>
      </c>
      <c r="C66" s="73" t="s">
        <v>852</v>
      </c>
      <c r="D66" s="73" t="s">
        <v>1121</v>
      </c>
      <c r="E66" s="126"/>
      <c r="F66" s="74" t="s">
        <v>1188</v>
      </c>
      <c r="G66" s="74" t="s">
        <v>1247</v>
      </c>
      <c r="H66" s="57"/>
      <c r="I66" s="1015">
        <v>300000</v>
      </c>
      <c r="J66" s="1223">
        <v>1.4976E-2</v>
      </c>
      <c r="K66" s="1016">
        <v>1.4976E-2</v>
      </c>
      <c r="L66" s="76"/>
      <c r="M66" s="76"/>
      <c r="N66" s="77"/>
      <c r="O66" s="78"/>
      <c r="P66" s="79"/>
    </row>
    <row r="67" spans="1:16" s="80" customFormat="1" ht="16.95" customHeight="1">
      <c r="A67" s="161">
        <v>10</v>
      </c>
      <c r="B67" s="72" t="s">
        <v>853</v>
      </c>
      <c r="C67" s="73" t="s">
        <v>854</v>
      </c>
      <c r="D67" s="73"/>
      <c r="E67" s="126"/>
      <c r="F67" s="74" t="s">
        <v>1188</v>
      </c>
      <c r="G67" s="74" t="s">
        <v>1247</v>
      </c>
      <c r="H67" s="57" t="s">
        <v>1203</v>
      </c>
      <c r="I67" s="1015">
        <v>0</v>
      </c>
      <c r="J67" s="1016">
        <v>0.11501099999999999</v>
      </c>
      <c r="K67" s="1016">
        <v>0.11501099999999999</v>
      </c>
      <c r="L67" s="76"/>
      <c r="M67" s="76"/>
      <c r="N67" s="77"/>
      <c r="O67" s="78"/>
      <c r="P67" s="79"/>
    </row>
    <row r="68" spans="1:16" s="80" customFormat="1" ht="16.95" customHeight="1">
      <c r="A68" s="161"/>
      <c r="B68" s="72" t="s">
        <v>853</v>
      </c>
      <c r="C68" s="73" t="s">
        <v>854</v>
      </c>
      <c r="D68" s="73"/>
      <c r="E68" s="126"/>
      <c r="F68" s="74" t="s">
        <v>1188</v>
      </c>
      <c r="G68" s="74" t="s">
        <v>1247</v>
      </c>
      <c r="H68" s="57"/>
      <c r="I68" s="1015">
        <v>5000</v>
      </c>
      <c r="J68" s="1016">
        <v>0.11501099999999999</v>
      </c>
      <c r="K68" s="1016">
        <v>0.11501099999999999</v>
      </c>
      <c r="L68" s="76"/>
      <c r="M68" s="76"/>
      <c r="N68" s="77"/>
      <c r="O68" s="78"/>
      <c r="P68" s="79"/>
    </row>
    <row r="69" spans="1:16" s="80" customFormat="1" ht="16.95" customHeight="1">
      <c r="A69" s="161"/>
      <c r="B69" s="72" t="s">
        <v>853</v>
      </c>
      <c r="C69" s="73" t="s">
        <v>854</v>
      </c>
      <c r="D69" s="73"/>
      <c r="E69" s="126"/>
      <c r="F69" s="74" t="s">
        <v>1188</v>
      </c>
      <c r="G69" s="74" t="s">
        <v>1247</v>
      </c>
      <c r="H69" s="57"/>
      <c r="I69" s="1015">
        <v>20000</v>
      </c>
      <c r="J69" s="1016">
        <v>9.5003999999999991E-2</v>
      </c>
      <c r="K69" s="1016">
        <v>9.5003999999999991E-2</v>
      </c>
      <c r="L69" s="76"/>
      <c r="M69" s="76"/>
      <c r="N69" s="77"/>
      <c r="O69" s="78"/>
      <c r="P69" s="79"/>
    </row>
    <row r="70" spans="1:16" s="80" customFormat="1" ht="16.95" customHeight="1">
      <c r="A70" s="161"/>
      <c r="B70" s="72" t="s">
        <v>853</v>
      </c>
      <c r="C70" s="73" t="s">
        <v>854</v>
      </c>
      <c r="D70" s="73"/>
      <c r="E70" s="126"/>
      <c r="F70" s="74" t="s">
        <v>1188</v>
      </c>
      <c r="G70" s="74" t="s">
        <v>1247</v>
      </c>
      <c r="H70" s="57"/>
      <c r="I70" s="1015">
        <v>100000</v>
      </c>
      <c r="J70" s="1016">
        <v>8.9972999999999984E-2</v>
      </c>
      <c r="K70" s="1016">
        <v>8.9972999999999984E-2</v>
      </c>
      <c r="L70" s="76"/>
      <c r="M70" s="76"/>
      <c r="N70" s="77"/>
      <c r="O70" s="78"/>
      <c r="P70" s="79"/>
    </row>
    <row r="71" spans="1:16" s="80" customFormat="1" ht="16.95" customHeight="1">
      <c r="A71" s="161"/>
      <c r="B71" s="72" t="s">
        <v>853</v>
      </c>
      <c r="C71" s="73" t="s">
        <v>854</v>
      </c>
      <c r="D71" s="73"/>
      <c r="E71" s="126"/>
      <c r="F71" s="74" t="s">
        <v>1188</v>
      </c>
      <c r="G71" s="74" t="s">
        <v>1247</v>
      </c>
      <c r="H71" s="57"/>
      <c r="I71" s="1015">
        <v>300000</v>
      </c>
      <c r="J71" s="1016">
        <v>8.494199999999999E-2</v>
      </c>
      <c r="K71" s="1016">
        <v>8.494199999999999E-2</v>
      </c>
      <c r="L71" s="76"/>
      <c r="M71" s="76"/>
      <c r="N71" s="77"/>
      <c r="O71" s="78"/>
      <c r="P71" s="79"/>
    </row>
    <row r="72" spans="1:16" s="80" customFormat="1" ht="16.95" customHeight="1">
      <c r="A72" s="161">
        <v>11</v>
      </c>
      <c r="B72" s="72" t="s">
        <v>940</v>
      </c>
      <c r="C72" s="73" t="s">
        <v>941</v>
      </c>
      <c r="D72" s="73"/>
      <c r="E72" s="126"/>
      <c r="F72" s="74" t="s">
        <v>1188</v>
      </c>
      <c r="G72" s="74" t="s">
        <v>1247</v>
      </c>
      <c r="H72" s="57" t="s">
        <v>1204</v>
      </c>
      <c r="I72" s="1015">
        <v>0</v>
      </c>
      <c r="J72" s="1223">
        <v>0.127998</v>
      </c>
      <c r="K72" s="1016">
        <v>0.127998</v>
      </c>
      <c r="L72" s="76"/>
      <c r="M72" s="76"/>
      <c r="N72" s="77"/>
      <c r="O72" s="78"/>
      <c r="P72" s="79"/>
    </row>
    <row r="73" spans="1:16" s="80" customFormat="1" ht="16.95" customHeight="1">
      <c r="A73" s="161"/>
      <c r="B73" s="72" t="s">
        <v>940</v>
      </c>
      <c r="C73" s="73" t="s">
        <v>941</v>
      </c>
      <c r="D73" s="73"/>
      <c r="E73" s="126"/>
      <c r="F73" s="74" t="s">
        <v>1188</v>
      </c>
      <c r="G73" s="74" t="s">
        <v>1247</v>
      </c>
      <c r="H73" s="57"/>
      <c r="I73" s="1015">
        <v>10000</v>
      </c>
      <c r="J73" s="1223">
        <v>0.127998</v>
      </c>
      <c r="K73" s="1016">
        <v>0.127998</v>
      </c>
      <c r="L73" s="76"/>
      <c r="M73" s="76"/>
      <c r="N73" s="77"/>
      <c r="O73" s="78"/>
      <c r="P73" s="79"/>
    </row>
    <row r="74" spans="1:16" s="80" customFormat="1" ht="16.95" customHeight="1">
      <c r="A74" s="161"/>
      <c r="B74" s="72" t="s">
        <v>940</v>
      </c>
      <c r="C74" s="73" t="s">
        <v>941</v>
      </c>
      <c r="D74" s="73"/>
      <c r="E74" s="126"/>
      <c r="F74" s="74" t="s">
        <v>1188</v>
      </c>
      <c r="G74" s="74" t="s">
        <v>1247</v>
      </c>
      <c r="H74" s="57"/>
      <c r="I74" s="1015">
        <v>30000</v>
      </c>
      <c r="J74" s="1223">
        <v>0.11805299999999999</v>
      </c>
      <c r="K74" s="1016">
        <v>0.11805299999999999</v>
      </c>
      <c r="L74" s="76"/>
      <c r="M74" s="76"/>
      <c r="N74" s="77"/>
      <c r="O74" s="78"/>
      <c r="P74" s="79"/>
    </row>
    <row r="75" spans="1:16" s="80" customFormat="1" ht="16.95" customHeight="1">
      <c r="A75" s="161"/>
      <c r="B75" s="72" t="s">
        <v>940</v>
      </c>
      <c r="C75" s="73" t="s">
        <v>941</v>
      </c>
      <c r="D75" s="73"/>
      <c r="E75" s="126"/>
      <c r="F75" s="74" t="s">
        <v>1188</v>
      </c>
      <c r="G75" s="74" t="s">
        <v>1247</v>
      </c>
      <c r="H75" s="57"/>
      <c r="I75" s="1015">
        <v>100000</v>
      </c>
      <c r="J75" s="1223">
        <v>0.100035</v>
      </c>
      <c r="K75" s="1016">
        <v>0.100035</v>
      </c>
      <c r="L75" s="76"/>
      <c r="M75" s="76"/>
      <c r="N75" s="77"/>
      <c r="O75" s="78"/>
      <c r="P75" s="79"/>
    </row>
    <row r="76" spans="1:16" s="80" customFormat="1" ht="16.95" customHeight="1">
      <c r="A76" s="161"/>
      <c r="B76" s="72" t="s">
        <v>940</v>
      </c>
      <c r="C76" s="73" t="s">
        <v>941</v>
      </c>
      <c r="D76" s="73"/>
      <c r="E76" s="126"/>
      <c r="F76" s="74" t="s">
        <v>1188</v>
      </c>
      <c r="G76" s="74" t="s">
        <v>1247</v>
      </c>
      <c r="H76" s="57"/>
      <c r="I76" s="1015">
        <v>300000</v>
      </c>
      <c r="J76" s="1223">
        <v>9.5003999999999991E-2</v>
      </c>
      <c r="K76" s="1016">
        <v>9.5003999999999991E-2</v>
      </c>
      <c r="L76" s="76"/>
      <c r="M76" s="76"/>
      <c r="N76" s="77"/>
      <c r="O76" s="78"/>
      <c r="P76" s="79"/>
    </row>
    <row r="77" spans="1:16" s="80" customFormat="1" ht="16.95" customHeight="1">
      <c r="A77" s="161"/>
      <c r="B77" s="72" t="s">
        <v>940</v>
      </c>
      <c r="C77" s="73" t="s">
        <v>941</v>
      </c>
      <c r="D77" s="73"/>
      <c r="E77" s="126"/>
      <c r="F77" s="74" t="s">
        <v>1188</v>
      </c>
      <c r="G77" s="74" t="s">
        <v>1247</v>
      </c>
      <c r="H77" s="57"/>
      <c r="I77" s="1015">
        <v>500000</v>
      </c>
      <c r="J77" s="1223">
        <v>8.0028000000000002E-2</v>
      </c>
      <c r="K77" s="1016">
        <v>8.0028000000000002E-2</v>
      </c>
      <c r="L77" s="76"/>
      <c r="M77" s="76"/>
      <c r="N77" s="77"/>
      <c r="O77" s="78"/>
      <c r="P77" s="79"/>
    </row>
    <row r="78" spans="1:16" s="80" customFormat="1" ht="16.95" customHeight="1">
      <c r="A78" s="161">
        <v>12</v>
      </c>
      <c r="B78" s="72" t="s">
        <v>942</v>
      </c>
      <c r="C78" s="73" t="s">
        <v>943</v>
      </c>
      <c r="D78" s="73" t="s">
        <v>1090</v>
      </c>
      <c r="E78" s="126">
        <v>1</v>
      </c>
      <c r="F78" s="74" t="s">
        <v>1188</v>
      </c>
      <c r="G78" s="74" t="s">
        <v>1247</v>
      </c>
      <c r="H78" s="57" t="s">
        <v>1204</v>
      </c>
      <c r="I78" s="1015">
        <v>0</v>
      </c>
      <c r="J78" s="1016">
        <v>0.127998</v>
      </c>
      <c r="K78" s="1016">
        <v>0.127998</v>
      </c>
      <c r="L78" s="76"/>
      <c r="M78" s="76"/>
      <c r="N78" s="77"/>
      <c r="O78" s="78"/>
      <c r="P78" s="79"/>
    </row>
    <row r="79" spans="1:16" s="80" customFormat="1" ht="16.95" customHeight="1">
      <c r="A79" s="161"/>
      <c r="B79" s="72" t="s">
        <v>942</v>
      </c>
      <c r="C79" s="73" t="s">
        <v>943</v>
      </c>
      <c r="D79" s="73" t="s">
        <v>1090</v>
      </c>
      <c r="E79" s="126"/>
      <c r="F79" s="74" t="s">
        <v>1188</v>
      </c>
      <c r="G79" s="74" t="s">
        <v>1247</v>
      </c>
      <c r="H79" s="57"/>
      <c r="I79" s="1015">
        <v>10000</v>
      </c>
      <c r="J79" s="1016">
        <v>0.127998</v>
      </c>
      <c r="K79" s="1016">
        <v>0.127998</v>
      </c>
      <c r="L79" s="76"/>
      <c r="M79" s="76"/>
      <c r="N79" s="77"/>
      <c r="O79" s="78"/>
      <c r="P79" s="79"/>
    </row>
    <row r="80" spans="1:16" s="80" customFormat="1" ht="16.95" customHeight="1">
      <c r="A80" s="161"/>
      <c r="B80" s="72" t="s">
        <v>942</v>
      </c>
      <c r="C80" s="73" t="s">
        <v>943</v>
      </c>
      <c r="D80" s="73" t="s">
        <v>1090</v>
      </c>
      <c r="E80" s="126"/>
      <c r="F80" s="74" t="s">
        <v>1188</v>
      </c>
      <c r="G80" s="74" t="s">
        <v>1247</v>
      </c>
      <c r="H80" s="57"/>
      <c r="I80" s="1015">
        <v>30000</v>
      </c>
      <c r="J80" s="1016">
        <v>0.11805299999999999</v>
      </c>
      <c r="K80" s="1016">
        <v>0.11805299999999999</v>
      </c>
      <c r="L80" s="76"/>
      <c r="M80" s="76"/>
      <c r="N80" s="77"/>
      <c r="O80" s="78"/>
      <c r="P80" s="79"/>
    </row>
    <row r="81" spans="1:16" s="80" customFormat="1" ht="16.95" customHeight="1">
      <c r="A81" s="161"/>
      <c r="B81" s="72" t="s">
        <v>942</v>
      </c>
      <c r="C81" s="73" t="s">
        <v>943</v>
      </c>
      <c r="D81" s="73" t="s">
        <v>1090</v>
      </c>
      <c r="E81" s="126"/>
      <c r="F81" s="74" t="s">
        <v>1188</v>
      </c>
      <c r="G81" s="74" t="s">
        <v>1247</v>
      </c>
      <c r="H81" s="57"/>
      <c r="I81" s="1015">
        <v>100000</v>
      </c>
      <c r="J81" s="1016">
        <v>0.100035</v>
      </c>
      <c r="K81" s="1016">
        <v>0.100035</v>
      </c>
      <c r="L81" s="76"/>
      <c r="M81" s="76"/>
      <c r="N81" s="77"/>
      <c r="O81" s="78"/>
      <c r="P81" s="79"/>
    </row>
    <row r="82" spans="1:16" s="80" customFormat="1" ht="16.95" customHeight="1">
      <c r="A82" s="161"/>
      <c r="B82" s="72" t="s">
        <v>942</v>
      </c>
      <c r="C82" s="73" t="s">
        <v>943</v>
      </c>
      <c r="D82" s="73" t="s">
        <v>1090</v>
      </c>
      <c r="E82" s="126"/>
      <c r="F82" s="74" t="s">
        <v>1188</v>
      </c>
      <c r="G82" s="74" t="s">
        <v>1247</v>
      </c>
      <c r="H82" s="57"/>
      <c r="I82" s="1015">
        <v>300000</v>
      </c>
      <c r="J82" s="1016">
        <v>9.5003999999999991E-2</v>
      </c>
      <c r="K82" s="1016">
        <v>9.5003999999999991E-2</v>
      </c>
      <c r="L82" s="76"/>
      <c r="M82" s="76"/>
      <c r="N82" s="77"/>
      <c r="O82" s="78"/>
      <c r="P82" s="79"/>
    </row>
    <row r="83" spans="1:16" s="80" customFormat="1" ht="16.95" customHeight="1">
      <c r="A83" s="161"/>
      <c r="B83" s="72" t="s">
        <v>942</v>
      </c>
      <c r="C83" s="73" t="s">
        <v>943</v>
      </c>
      <c r="D83" s="73" t="s">
        <v>1090</v>
      </c>
      <c r="E83" s="126"/>
      <c r="F83" s="74" t="s">
        <v>1188</v>
      </c>
      <c r="G83" s="74" t="s">
        <v>1247</v>
      </c>
      <c r="H83" s="57"/>
      <c r="I83" s="1015">
        <v>500000</v>
      </c>
      <c r="J83" s="1016">
        <v>8.0028000000000002E-2</v>
      </c>
      <c r="K83" s="1016">
        <v>8.0028000000000002E-2</v>
      </c>
      <c r="L83" s="76"/>
      <c r="M83" s="76"/>
      <c r="N83" s="77"/>
      <c r="O83" s="78"/>
      <c r="P83" s="79"/>
    </row>
    <row r="84" spans="1:16" s="80" customFormat="1" ht="16.95" customHeight="1">
      <c r="A84" s="161">
        <v>13</v>
      </c>
      <c r="B84" s="72" t="s">
        <v>1195</v>
      </c>
      <c r="C84" s="73" t="s">
        <v>1196</v>
      </c>
      <c r="D84" s="73" t="s">
        <v>1122</v>
      </c>
      <c r="E84" s="126">
        <v>1</v>
      </c>
      <c r="F84" s="74" t="s">
        <v>1188</v>
      </c>
      <c r="G84" s="74" t="s">
        <v>1247</v>
      </c>
      <c r="H84" s="57" t="s">
        <v>1205</v>
      </c>
      <c r="I84" s="1015">
        <v>0</v>
      </c>
      <c r="J84" s="1016">
        <v>0.14999399999999999</v>
      </c>
      <c r="K84" s="1016">
        <v>0.14999399999999999</v>
      </c>
      <c r="L84" s="76"/>
      <c r="M84" s="76"/>
      <c r="N84" s="77"/>
      <c r="O84" s="78"/>
      <c r="P84" s="79"/>
    </row>
    <row r="85" spans="1:16" s="80" customFormat="1" ht="16.95" customHeight="1">
      <c r="A85" s="161"/>
      <c r="B85" s="72" t="s">
        <v>1195</v>
      </c>
      <c r="C85" s="73" t="s">
        <v>1196</v>
      </c>
      <c r="D85" s="73" t="s">
        <v>1122</v>
      </c>
      <c r="E85" s="126"/>
      <c r="F85" s="74" t="s">
        <v>1188</v>
      </c>
      <c r="G85" s="74" t="s">
        <v>1247</v>
      </c>
      <c r="H85" s="57"/>
      <c r="I85" s="1015">
        <v>5000</v>
      </c>
      <c r="J85" s="1016">
        <v>0.14999399999999999</v>
      </c>
      <c r="K85" s="1016">
        <v>0.14999399999999999</v>
      </c>
      <c r="L85" s="76"/>
      <c r="M85" s="76"/>
      <c r="N85" s="77"/>
      <c r="O85" s="78"/>
      <c r="P85" s="79"/>
    </row>
    <row r="86" spans="1:16" s="80" customFormat="1" ht="16.95" customHeight="1">
      <c r="A86" s="161"/>
      <c r="B86" s="72" t="s">
        <v>1195</v>
      </c>
      <c r="C86" s="73" t="s">
        <v>1196</v>
      </c>
      <c r="D86" s="73" t="s">
        <v>1122</v>
      </c>
      <c r="E86" s="126"/>
      <c r="F86" s="74" t="s">
        <v>1188</v>
      </c>
      <c r="G86" s="74" t="s">
        <v>1247</v>
      </c>
      <c r="H86" s="57"/>
      <c r="I86" s="1015">
        <v>10000</v>
      </c>
      <c r="J86" s="1016">
        <v>0.11805299999999999</v>
      </c>
      <c r="K86" s="1016">
        <v>0.11805299999999999</v>
      </c>
      <c r="L86" s="76"/>
      <c r="M86" s="76"/>
      <c r="N86" s="77"/>
      <c r="O86" s="78"/>
      <c r="P86" s="79"/>
    </row>
    <row r="87" spans="1:16" s="80" customFormat="1" ht="16.95" customHeight="1">
      <c r="A87" s="161"/>
      <c r="B87" s="72" t="s">
        <v>1195</v>
      </c>
      <c r="C87" s="73" t="s">
        <v>1196</v>
      </c>
      <c r="D87" s="73" t="s">
        <v>1122</v>
      </c>
      <c r="E87" s="126"/>
      <c r="F87" s="74" t="s">
        <v>1188</v>
      </c>
      <c r="G87" s="74" t="s">
        <v>1247</v>
      </c>
      <c r="H87" s="57"/>
      <c r="I87" s="1015">
        <v>30000</v>
      </c>
      <c r="J87" s="1016">
        <v>0.100035</v>
      </c>
      <c r="K87" s="1016">
        <v>0.100035</v>
      </c>
      <c r="L87" s="76"/>
      <c r="M87" s="76"/>
      <c r="N87" s="77"/>
      <c r="O87" s="78"/>
      <c r="P87" s="79"/>
    </row>
    <row r="88" spans="1:16" s="80" customFormat="1" ht="16.95" customHeight="1">
      <c r="A88" s="161"/>
      <c r="B88" s="72" t="s">
        <v>1195</v>
      </c>
      <c r="C88" s="73" t="s">
        <v>1196</v>
      </c>
      <c r="D88" s="73" t="s">
        <v>1122</v>
      </c>
      <c r="E88" s="126"/>
      <c r="F88" s="74" t="s">
        <v>1188</v>
      </c>
      <c r="G88" s="74" t="s">
        <v>1247</v>
      </c>
      <c r="H88" s="57"/>
      <c r="I88" s="1015">
        <v>50000</v>
      </c>
      <c r="J88" s="1016">
        <v>9.3015E-2</v>
      </c>
      <c r="K88" s="1016">
        <v>9.3015E-2</v>
      </c>
      <c r="L88" s="76"/>
      <c r="M88" s="76"/>
      <c r="N88" s="77"/>
      <c r="O88" s="78"/>
      <c r="P88" s="79"/>
    </row>
    <row r="89" spans="1:16" s="80" customFormat="1" ht="16.95" customHeight="1">
      <c r="A89" s="161"/>
      <c r="B89" s="72" t="s">
        <v>1195</v>
      </c>
      <c r="C89" s="73" t="s">
        <v>1196</v>
      </c>
      <c r="D89" s="73" t="s">
        <v>1122</v>
      </c>
      <c r="E89" s="126"/>
      <c r="F89" s="74" t="s">
        <v>1188</v>
      </c>
      <c r="G89" s="74" t="s">
        <v>1247</v>
      </c>
      <c r="H89" s="57"/>
      <c r="I89" s="1015">
        <v>100000</v>
      </c>
      <c r="J89" s="1016">
        <v>8.9972999999999984E-2</v>
      </c>
      <c r="K89" s="1016">
        <v>8.9972999999999984E-2</v>
      </c>
      <c r="L89" s="76"/>
      <c r="M89" s="76"/>
      <c r="N89" s="77"/>
      <c r="O89" s="78"/>
      <c r="P89" s="79"/>
    </row>
    <row r="90" spans="1:16" s="80" customFormat="1" ht="16.95" customHeight="1">
      <c r="A90" s="161"/>
      <c r="B90" s="72" t="s">
        <v>1195</v>
      </c>
      <c r="C90" s="73" t="s">
        <v>1196</v>
      </c>
      <c r="D90" s="73" t="s">
        <v>1122</v>
      </c>
      <c r="E90" s="126"/>
      <c r="F90" s="74" t="s">
        <v>1188</v>
      </c>
      <c r="G90" s="74" t="s">
        <v>1247</v>
      </c>
      <c r="H90" s="57"/>
      <c r="I90" s="1015">
        <v>300000</v>
      </c>
      <c r="J90" s="1016">
        <v>8.7983999999999993E-2</v>
      </c>
      <c r="K90" s="1016">
        <v>8.7983999999999993E-2</v>
      </c>
      <c r="L90" s="76"/>
      <c r="M90" s="76"/>
      <c r="N90" s="77"/>
      <c r="O90" s="78"/>
      <c r="P90" s="79"/>
    </row>
    <row r="91" spans="1:16" s="80" customFormat="1" ht="16.95" customHeight="1">
      <c r="A91" s="161"/>
      <c r="B91" s="72" t="s">
        <v>1195</v>
      </c>
      <c r="C91" s="73" t="s">
        <v>1196</v>
      </c>
      <c r="D91" s="73" t="s">
        <v>1122</v>
      </c>
      <c r="E91" s="126"/>
      <c r="F91" s="74" t="s">
        <v>1188</v>
      </c>
      <c r="G91" s="74" t="s">
        <v>1247</v>
      </c>
      <c r="H91" s="57"/>
      <c r="I91" s="1015">
        <v>500000</v>
      </c>
      <c r="J91" s="1016">
        <v>8.5994999999999988E-2</v>
      </c>
      <c r="K91" s="1016">
        <v>8.5994999999999988E-2</v>
      </c>
      <c r="L91" s="76"/>
      <c r="M91" s="76"/>
      <c r="N91" s="77"/>
      <c r="O91" s="78"/>
      <c r="P91" s="79"/>
    </row>
    <row r="92" spans="1:16" s="80" customFormat="1" ht="16.95" customHeight="1">
      <c r="A92" s="161">
        <v>14</v>
      </c>
      <c r="B92" s="72" t="s">
        <v>1197</v>
      </c>
      <c r="C92" s="73" t="s">
        <v>1198</v>
      </c>
      <c r="D92" s="73" t="s">
        <v>1123</v>
      </c>
      <c r="E92" s="126">
        <v>1</v>
      </c>
      <c r="F92" s="74" t="s">
        <v>1188</v>
      </c>
      <c r="G92" s="74" t="s">
        <v>1247</v>
      </c>
      <c r="H92" s="57" t="s">
        <v>1206</v>
      </c>
      <c r="I92" s="1015">
        <v>0</v>
      </c>
      <c r="J92" s="1016">
        <v>0.28501199999999999</v>
      </c>
      <c r="K92" s="1016">
        <v>0.28501199999999999</v>
      </c>
      <c r="L92" s="76"/>
      <c r="M92" s="76"/>
      <c r="N92" s="77"/>
      <c r="O92" s="78"/>
      <c r="P92" s="79"/>
    </row>
    <row r="93" spans="1:16" s="80" customFormat="1" ht="16.95" customHeight="1">
      <c r="A93" s="161"/>
      <c r="B93" s="72" t="s">
        <v>1197</v>
      </c>
      <c r="C93" s="73" t="s">
        <v>1198</v>
      </c>
      <c r="D93" s="73" t="s">
        <v>1123</v>
      </c>
      <c r="E93" s="126"/>
      <c r="F93" s="74" t="s">
        <v>1188</v>
      </c>
      <c r="G93" s="74" t="s">
        <v>1247</v>
      </c>
      <c r="H93" s="57"/>
      <c r="I93" s="1015">
        <v>500</v>
      </c>
      <c r="J93" s="1016">
        <v>0.28501199999999999</v>
      </c>
      <c r="K93" s="1016">
        <v>0.28501199999999999</v>
      </c>
      <c r="L93" s="76"/>
      <c r="M93" s="76"/>
      <c r="N93" s="77"/>
      <c r="O93" s="78"/>
      <c r="P93" s="79"/>
    </row>
    <row r="94" spans="1:16" s="80" customFormat="1" ht="16.95" customHeight="1">
      <c r="A94" s="161"/>
      <c r="B94" s="72" t="s">
        <v>1197</v>
      </c>
      <c r="C94" s="73" t="s">
        <v>1198</v>
      </c>
      <c r="D94" s="73" t="s">
        <v>1123</v>
      </c>
      <c r="E94" s="126"/>
      <c r="F94" s="74" t="s">
        <v>1188</v>
      </c>
      <c r="G94" s="74" t="s">
        <v>1247</v>
      </c>
      <c r="H94" s="57"/>
      <c r="I94" s="1015">
        <v>3000</v>
      </c>
      <c r="J94" s="1016">
        <v>0.25494299999999998</v>
      </c>
      <c r="K94" s="1016">
        <v>0.25494299999999998</v>
      </c>
      <c r="L94" s="76"/>
      <c r="M94" s="76"/>
      <c r="N94" s="77"/>
      <c r="O94" s="78"/>
      <c r="P94" s="79"/>
    </row>
    <row r="95" spans="1:16" s="80" customFormat="1" ht="16.95" customHeight="1">
      <c r="A95" s="161"/>
      <c r="B95" s="72" t="s">
        <v>1197</v>
      </c>
      <c r="C95" s="73" t="s">
        <v>1198</v>
      </c>
      <c r="D95" s="73" t="s">
        <v>1123</v>
      </c>
      <c r="E95" s="126"/>
      <c r="F95" s="74" t="s">
        <v>1188</v>
      </c>
      <c r="G95" s="74" t="s">
        <v>1247</v>
      </c>
      <c r="H95" s="57"/>
      <c r="I95" s="1015">
        <v>10000</v>
      </c>
      <c r="J95" s="1016">
        <v>0.23505299999999998</v>
      </c>
      <c r="K95" s="1016">
        <v>0.23505299999999998</v>
      </c>
      <c r="L95" s="76"/>
      <c r="M95" s="76"/>
      <c r="N95" s="77"/>
      <c r="O95" s="78"/>
      <c r="P95" s="79"/>
    </row>
    <row r="96" spans="1:16" s="80" customFormat="1" ht="16.95" customHeight="1">
      <c r="A96" s="161"/>
      <c r="B96" s="72" t="s">
        <v>1197</v>
      </c>
      <c r="C96" s="73" t="s">
        <v>1198</v>
      </c>
      <c r="D96" s="73" t="s">
        <v>1123</v>
      </c>
      <c r="E96" s="126"/>
      <c r="F96" s="74" t="s">
        <v>1188</v>
      </c>
      <c r="G96" s="74" t="s">
        <v>1247</v>
      </c>
      <c r="H96" s="57"/>
      <c r="I96" s="1015">
        <v>50000</v>
      </c>
      <c r="J96" s="1016">
        <v>0.21001499999999998</v>
      </c>
      <c r="K96" s="1016">
        <v>0.21001499999999998</v>
      </c>
      <c r="L96" s="76"/>
      <c r="M96" s="76"/>
      <c r="N96" s="77"/>
      <c r="O96" s="78"/>
      <c r="P96" s="79"/>
    </row>
    <row r="97" spans="1:16" s="80" customFormat="1" ht="16.95" customHeight="1">
      <c r="A97" s="161"/>
      <c r="B97" s="72" t="s">
        <v>1197</v>
      </c>
      <c r="C97" s="73" t="s">
        <v>1198</v>
      </c>
      <c r="D97" s="73" t="s">
        <v>1123</v>
      </c>
      <c r="E97" s="126"/>
      <c r="F97" s="74" t="s">
        <v>1188</v>
      </c>
      <c r="G97" s="74" t="s">
        <v>1247</v>
      </c>
      <c r="H97" s="57"/>
      <c r="I97" s="1015">
        <v>100000</v>
      </c>
      <c r="J97" s="1016">
        <v>0.19995299999999999</v>
      </c>
      <c r="K97" s="1016">
        <v>0.19995299999999999</v>
      </c>
      <c r="L97" s="76"/>
      <c r="M97" s="76"/>
      <c r="N97" s="77"/>
      <c r="O97" s="78"/>
      <c r="P97" s="79"/>
    </row>
    <row r="98" spans="1:16" s="80" customFormat="1" ht="16.95" customHeight="1">
      <c r="A98" s="161"/>
      <c r="B98" s="72" t="s">
        <v>1197</v>
      </c>
      <c r="C98" s="73" t="s">
        <v>1198</v>
      </c>
      <c r="D98" s="73" t="s">
        <v>1123</v>
      </c>
      <c r="E98" s="126"/>
      <c r="F98" s="74" t="s">
        <v>1188</v>
      </c>
      <c r="G98" s="74" t="s">
        <v>1247</v>
      </c>
      <c r="H98" s="57"/>
      <c r="I98" s="1015">
        <v>300000</v>
      </c>
      <c r="J98" s="1016">
        <v>0.18497699999999997</v>
      </c>
      <c r="K98" s="1016">
        <v>0.18497699999999997</v>
      </c>
      <c r="L98" s="76"/>
      <c r="M98" s="76"/>
      <c r="N98" s="77"/>
      <c r="O98" s="78"/>
      <c r="P98" s="79"/>
    </row>
    <row r="99" spans="1:16" s="80" customFormat="1" ht="16.95" customHeight="1">
      <c r="A99" s="161">
        <v>15</v>
      </c>
      <c r="B99" s="72" t="s">
        <v>1183</v>
      </c>
      <c r="C99" s="73" t="s">
        <v>1186</v>
      </c>
      <c r="D99" s="73" t="s">
        <v>1124</v>
      </c>
      <c r="E99" s="126">
        <v>1</v>
      </c>
      <c r="F99" s="74" t="s">
        <v>1188</v>
      </c>
      <c r="G99" s="74" t="s">
        <v>1247</v>
      </c>
      <c r="H99" s="57" t="s">
        <v>1184</v>
      </c>
      <c r="I99" s="1015">
        <v>0</v>
      </c>
      <c r="J99" s="1016">
        <v>9.6057000000000003E-2</v>
      </c>
      <c r="K99" s="1016">
        <v>9.6057000000000003E-2</v>
      </c>
      <c r="L99" s="76"/>
      <c r="M99" s="76"/>
      <c r="N99" s="77"/>
      <c r="O99" s="78"/>
      <c r="P99" s="79"/>
    </row>
    <row r="100" spans="1:16" s="80" customFormat="1" ht="16.95" customHeight="1">
      <c r="A100" s="161"/>
      <c r="B100" s="72" t="s">
        <v>1183</v>
      </c>
      <c r="C100" s="73" t="s">
        <v>1186</v>
      </c>
      <c r="D100" s="73" t="s">
        <v>1124</v>
      </c>
      <c r="E100" s="126"/>
      <c r="F100" s="74" t="s">
        <v>1188</v>
      </c>
      <c r="G100" s="74" t="s">
        <v>1247</v>
      </c>
      <c r="H100" s="57"/>
      <c r="I100" s="1015">
        <v>5000</v>
      </c>
      <c r="J100" s="1016">
        <v>9.6057000000000003E-2</v>
      </c>
      <c r="K100" s="1016">
        <v>9.6057000000000003E-2</v>
      </c>
      <c r="L100" s="76"/>
      <c r="M100" s="76"/>
      <c r="N100" s="77"/>
      <c r="O100" s="78"/>
      <c r="P100" s="79"/>
    </row>
    <row r="101" spans="1:16" s="80" customFormat="1" ht="16.95" customHeight="1">
      <c r="A101" s="161"/>
      <c r="B101" s="72" t="s">
        <v>1183</v>
      </c>
      <c r="C101" s="73" t="s">
        <v>1186</v>
      </c>
      <c r="D101" s="73" t="s">
        <v>1124</v>
      </c>
      <c r="E101" s="126"/>
      <c r="F101" s="74" t="s">
        <v>1188</v>
      </c>
      <c r="G101" s="74" t="s">
        <v>1247</v>
      </c>
      <c r="H101" s="57"/>
      <c r="I101" s="1015">
        <v>10000</v>
      </c>
      <c r="J101" s="1016">
        <v>9.6057000000000003E-2</v>
      </c>
      <c r="K101" s="1016">
        <v>9.6057000000000003E-2</v>
      </c>
      <c r="L101" s="76"/>
      <c r="M101" s="76"/>
      <c r="N101" s="77"/>
      <c r="O101" s="78"/>
      <c r="P101" s="79"/>
    </row>
    <row r="102" spans="1:16" s="80" customFormat="1" ht="16.95" customHeight="1">
      <c r="A102" s="161"/>
      <c r="B102" s="72" t="s">
        <v>1183</v>
      </c>
      <c r="C102" s="73" t="s">
        <v>1186</v>
      </c>
      <c r="D102" s="73" t="s">
        <v>1124</v>
      </c>
      <c r="E102" s="126"/>
      <c r="F102" s="74" t="s">
        <v>1188</v>
      </c>
      <c r="G102" s="74" t="s">
        <v>1247</v>
      </c>
      <c r="H102" s="57"/>
      <c r="I102" s="1015">
        <v>30000</v>
      </c>
      <c r="J102" s="1016">
        <v>8.9972999999999984E-2</v>
      </c>
      <c r="K102" s="1016">
        <v>8.9972999999999984E-2</v>
      </c>
      <c r="L102" s="76"/>
      <c r="M102" s="76"/>
      <c r="N102" s="77"/>
      <c r="O102" s="78"/>
      <c r="P102" s="79"/>
    </row>
    <row r="103" spans="1:16" s="80" customFormat="1" ht="16.95" customHeight="1">
      <c r="A103" s="161"/>
      <c r="B103" s="72" t="s">
        <v>1183</v>
      </c>
      <c r="C103" s="73" t="s">
        <v>1186</v>
      </c>
      <c r="D103" s="73" t="s">
        <v>1124</v>
      </c>
      <c r="E103" s="126"/>
      <c r="F103" s="74" t="s">
        <v>1188</v>
      </c>
      <c r="G103" s="74" t="s">
        <v>1247</v>
      </c>
      <c r="H103" s="57"/>
      <c r="I103" s="1015">
        <v>50000</v>
      </c>
      <c r="J103" s="1016">
        <v>8.7983999999999993E-2</v>
      </c>
      <c r="K103" s="1016">
        <v>8.7983999999999993E-2</v>
      </c>
      <c r="L103" s="76"/>
      <c r="M103" s="76"/>
      <c r="N103" s="77"/>
      <c r="O103" s="78"/>
      <c r="P103" s="79"/>
    </row>
    <row r="104" spans="1:16" s="80" customFormat="1" ht="16.95" customHeight="1">
      <c r="A104" s="161"/>
      <c r="B104" s="72" t="s">
        <v>1183</v>
      </c>
      <c r="C104" s="73" t="s">
        <v>1186</v>
      </c>
      <c r="D104" s="73" t="s">
        <v>1124</v>
      </c>
      <c r="E104" s="126"/>
      <c r="F104" s="74" t="s">
        <v>1188</v>
      </c>
      <c r="G104" s="74" t="s">
        <v>1247</v>
      </c>
      <c r="H104" s="57"/>
      <c r="I104" s="1015">
        <v>100000</v>
      </c>
      <c r="J104" s="1016">
        <v>8.494199999999999E-2</v>
      </c>
      <c r="K104" s="1016">
        <v>8.494199999999999E-2</v>
      </c>
      <c r="L104" s="76"/>
      <c r="M104" s="76"/>
      <c r="N104" s="77"/>
      <c r="O104" s="78"/>
      <c r="P104" s="79"/>
    </row>
    <row r="105" spans="1:16" s="80" customFormat="1" ht="16.95" customHeight="1">
      <c r="A105" s="161"/>
      <c r="B105" s="72" t="s">
        <v>1183</v>
      </c>
      <c r="C105" s="73" t="s">
        <v>1186</v>
      </c>
      <c r="D105" s="73" t="s">
        <v>1124</v>
      </c>
      <c r="E105" s="126"/>
      <c r="F105" s="74" t="s">
        <v>1188</v>
      </c>
      <c r="G105" s="74" t="s">
        <v>1247</v>
      </c>
      <c r="H105" s="57"/>
      <c r="I105" s="1015">
        <v>300000</v>
      </c>
      <c r="J105" s="1016">
        <v>8.2952999999999999E-2</v>
      </c>
      <c r="K105" s="1016">
        <v>8.2952999999999999E-2</v>
      </c>
      <c r="L105" s="76"/>
      <c r="M105" s="76"/>
      <c r="N105" s="77"/>
      <c r="O105" s="78"/>
      <c r="P105" s="79"/>
    </row>
    <row r="106" spans="1:16" s="80" customFormat="1" ht="16.95" customHeight="1">
      <c r="A106" s="161"/>
      <c r="B106" s="72" t="s">
        <v>1183</v>
      </c>
      <c r="C106" s="73" t="s">
        <v>1186</v>
      </c>
      <c r="D106" s="73" t="s">
        <v>1124</v>
      </c>
      <c r="E106" s="126"/>
      <c r="F106" s="74" t="s">
        <v>1188</v>
      </c>
      <c r="G106" s="74" t="s">
        <v>1247</v>
      </c>
      <c r="H106" s="57"/>
      <c r="I106" s="1015">
        <v>500000</v>
      </c>
      <c r="J106" s="1016">
        <v>8.0028000000000002E-2</v>
      </c>
      <c r="K106" s="1016">
        <v>8.0028000000000002E-2</v>
      </c>
      <c r="L106" s="76"/>
      <c r="M106" s="76"/>
      <c r="N106" s="77"/>
      <c r="O106" s="78"/>
      <c r="P106" s="79"/>
    </row>
    <row r="107" spans="1:16" s="80" customFormat="1" ht="16.95" customHeight="1">
      <c r="A107" s="161">
        <v>16</v>
      </c>
      <c r="B107" s="72" t="s">
        <v>1185</v>
      </c>
      <c r="C107" s="73" t="s">
        <v>1187</v>
      </c>
      <c r="D107" s="73" t="s">
        <v>1207</v>
      </c>
      <c r="E107" s="126">
        <v>1</v>
      </c>
      <c r="F107" s="74" t="s">
        <v>1188</v>
      </c>
      <c r="G107" s="74" t="s">
        <v>1247</v>
      </c>
      <c r="H107" s="57" t="s">
        <v>1184</v>
      </c>
      <c r="I107" s="1015">
        <v>0</v>
      </c>
      <c r="J107" s="1016">
        <v>9.6057000000000003E-2</v>
      </c>
      <c r="K107" s="1016">
        <v>9.6057000000000003E-2</v>
      </c>
      <c r="L107" s="76"/>
      <c r="M107" s="76"/>
      <c r="N107" s="77"/>
      <c r="O107" s="78"/>
      <c r="P107" s="79"/>
    </row>
    <row r="108" spans="1:16" s="80" customFormat="1" ht="16.95" customHeight="1">
      <c r="A108" s="161"/>
      <c r="B108" s="72" t="s">
        <v>1185</v>
      </c>
      <c r="C108" s="73" t="s">
        <v>1187</v>
      </c>
      <c r="D108" s="73" t="s">
        <v>1207</v>
      </c>
      <c r="E108" s="126"/>
      <c r="F108" s="74" t="s">
        <v>1188</v>
      </c>
      <c r="G108" s="74" t="s">
        <v>1247</v>
      </c>
      <c r="H108" s="57"/>
      <c r="I108" s="1015">
        <v>5000</v>
      </c>
      <c r="J108" s="1016">
        <v>9.6057000000000003E-2</v>
      </c>
      <c r="K108" s="1016">
        <v>9.6057000000000003E-2</v>
      </c>
      <c r="L108" s="76"/>
      <c r="M108" s="76"/>
      <c r="N108" s="77"/>
      <c r="O108" s="78"/>
      <c r="P108" s="79"/>
    </row>
    <row r="109" spans="1:16" s="80" customFormat="1" ht="16.95" customHeight="1">
      <c r="A109" s="161"/>
      <c r="B109" s="72" t="s">
        <v>1185</v>
      </c>
      <c r="C109" s="73" t="s">
        <v>1187</v>
      </c>
      <c r="D109" s="73" t="s">
        <v>1207</v>
      </c>
      <c r="E109" s="126"/>
      <c r="F109" s="74" t="s">
        <v>1188</v>
      </c>
      <c r="G109" s="74" t="s">
        <v>1247</v>
      </c>
      <c r="H109" s="57"/>
      <c r="I109" s="1015">
        <v>10000</v>
      </c>
      <c r="J109" s="1016">
        <v>9.6057000000000003E-2</v>
      </c>
      <c r="K109" s="1016">
        <v>9.6057000000000003E-2</v>
      </c>
      <c r="L109" s="76"/>
      <c r="M109" s="76"/>
      <c r="N109" s="77"/>
      <c r="O109" s="78"/>
      <c r="P109" s="79"/>
    </row>
    <row r="110" spans="1:16" s="80" customFormat="1" ht="16.95" customHeight="1">
      <c r="A110" s="161"/>
      <c r="B110" s="72" t="s">
        <v>1185</v>
      </c>
      <c r="C110" s="73" t="s">
        <v>1187</v>
      </c>
      <c r="D110" s="73" t="s">
        <v>1207</v>
      </c>
      <c r="E110" s="126"/>
      <c r="F110" s="74" t="s">
        <v>1188</v>
      </c>
      <c r="G110" s="74" t="s">
        <v>1247</v>
      </c>
      <c r="H110" s="57"/>
      <c r="I110" s="1015">
        <v>30000</v>
      </c>
      <c r="J110" s="1016">
        <v>8.9972999999999984E-2</v>
      </c>
      <c r="K110" s="1016">
        <v>8.9972999999999984E-2</v>
      </c>
      <c r="L110" s="76"/>
      <c r="M110" s="76"/>
      <c r="N110" s="77"/>
      <c r="O110" s="78"/>
      <c r="P110" s="79"/>
    </row>
    <row r="111" spans="1:16" s="80" customFormat="1" ht="16.95" customHeight="1">
      <c r="A111" s="161"/>
      <c r="B111" s="72" t="s">
        <v>1185</v>
      </c>
      <c r="C111" s="73" t="s">
        <v>1187</v>
      </c>
      <c r="D111" s="73" t="s">
        <v>1207</v>
      </c>
      <c r="E111" s="126"/>
      <c r="F111" s="74" t="s">
        <v>1188</v>
      </c>
      <c r="G111" s="74" t="s">
        <v>1247</v>
      </c>
      <c r="H111" s="57"/>
      <c r="I111" s="1015">
        <v>50000</v>
      </c>
      <c r="J111" s="1016">
        <v>8.7983999999999993E-2</v>
      </c>
      <c r="K111" s="1016">
        <v>8.7983999999999993E-2</v>
      </c>
      <c r="L111" s="76"/>
      <c r="M111" s="76"/>
      <c r="N111" s="77"/>
      <c r="O111" s="78"/>
      <c r="P111" s="79"/>
    </row>
    <row r="112" spans="1:16" s="80" customFormat="1" ht="16.95" customHeight="1">
      <c r="A112" s="161"/>
      <c r="B112" s="72" t="s">
        <v>1185</v>
      </c>
      <c r="C112" s="73" t="s">
        <v>1187</v>
      </c>
      <c r="D112" s="73" t="s">
        <v>1207</v>
      </c>
      <c r="E112" s="126"/>
      <c r="F112" s="74" t="s">
        <v>1188</v>
      </c>
      <c r="G112" s="74" t="s">
        <v>1247</v>
      </c>
      <c r="H112" s="57"/>
      <c r="I112" s="1015">
        <v>100000</v>
      </c>
      <c r="J112" s="1016">
        <v>8.494199999999999E-2</v>
      </c>
      <c r="K112" s="1016">
        <v>8.494199999999999E-2</v>
      </c>
      <c r="L112" s="76"/>
      <c r="M112" s="76"/>
      <c r="N112" s="77"/>
      <c r="O112" s="78"/>
      <c r="P112" s="79"/>
    </row>
    <row r="113" spans="1:16" s="80" customFormat="1" ht="16.95" customHeight="1">
      <c r="A113" s="161"/>
      <c r="B113" s="72" t="s">
        <v>1185</v>
      </c>
      <c r="C113" s="73" t="s">
        <v>1187</v>
      </c>
      <c r="D113" s="73" t="s">
        <v>1207</v>
      </c>
      <c r="E113" s="126"/>
      <c r="F113" s="74" t="s">
        <v>1188</v>
      </c>
      <c r="G113" s="74" t="s">
        <v>1247</v>
      </c>
      <c r="H113" s="57"/>
      <c r="I113" s="1015">
        <v>300000</v>
      </c>
      <c r="J113" s="1016">
        <v>8.2952999999999999E-2</v>
      </c>
      <c r="K113" s="1016">
        <v>8.2952999999999999E-2</v>
      </c>
      <c r="L113" s="76"/>
      <c r="M113" s="76"/>
      <c r="N113" s="77"/>
      <c r="O113" s="78"/>
      <c r="P113" s="79"/>
    </row>
    <row r="114" spans="1:16" s="80" customFormat="1" ht="16.95" customHeight="1">
      <c r="A114" s="161"/>
      <c r="B114" s="72" t="s">
        <v>1185</v>
      </c>
      <c r="C114" s="73" t="s">
        <v>1187</v>
      </c>
      <c r="D114" s="73" t="s">
        <v>1207</v>
      </c>
      <c r="E114" s="126"/>
      <c r="F114" s="74" t="s">
        <v>1188</v>
      </c>
      <c r="G114" s="74" t="s">
        <v>1247</v>
      </c>
      <c r="H114" s="57"/>
      <c r="I114" s="1015">
        <v>500000</v>
      </c>
      <c r="J114" s="1016">
        <v>8.0028000000000002E-2</v>
      </c>
      <c r="K114" s="1016">
        <v>8.0028000000000002E-2</v>
      </c>
      <c r="L114" s="76"/>
      <c r="M114" s="76"/>
      <c r="N114" s="77"/>
      <c r="O114" s="78"/>
      <c r="P114" s="79"/>
    </row>
    <row r="115" spans="1:16" s="80" customFormat="1" ht="16.95" customHeight="1">
      <c r="A115" s="161">
        <v>17</v>
      </c>
      <c r="B115" s="72" t="s">
        <v>1092</v>
      </c>
      <c r="C115" s="73" t="s">
        <v>1093</v>
      </c>
      <c r="D115" s="73" t="s">
        <v>789</v>
      </c>
      <c r="E115" s="126">
        <v>1</v>
      </c>
      <c r="F115" s="74" t="s">
        <v>1188</v>
      </c>
      <c r="G115" s="74" t="s">
        <v>1247</v>
      </c>
      <c r="H115" s="57" t="s">
        <v>1094</v>
      </c>
      <c r="I115" s="1015">
        <v>0</v>
      </c>
      <c r="J115" s="1016">
        <v>0.89996399999999999</v>
      </c>
      <c r="K115" s="1016">
        <v>0.89996399999999999</v>
      </c>
      <c r="L115" s="76"/>
      <c r="M115" s="76"/>
      <c r="N115" s="77"/>
      <c r="O115" s="78"/>
      <c r="P115" s="79"/>
    </row>
    <row r="116" spans="1:16" s="80" customFormat="1" ht="16.95" customHeight="1">
      <c r="A116" s="161"/>
      <c r="B116" s="72" t="s">
        <v>1092</v>
      </c>
      <c r="C116" s="73" t="s">
        <v>1093</v>
      </c>
      <c r="D116" s="73" t="s">
        <v>789</v>
      </c>
      <c r="E116" s="126"/>
      <c r="F116" s="74" t="s">
        <v>1188</v>
      </c>
      <c r="G116" s="74" t="s">
        <v>1247</v>
      </c>
      <c r="H116" s="57"/>
      <c r="I116" s="1015">
        <v>100</v>
      </c>
      <c r="J116" s="1016">
        <v>0.89996399999999999</v>
      </c>
      <c r="K116" s="1016">
        <v>0.89996399999999999</v>
      </c>
      <c r="L116" s="76"/>
      <c r="M116" s="76"/>
      <c r="N116" s="77"/>
      <c r="O116" s="78"/>
      <c r="P116" s="79"/>
    </row>
    <row r="117" spans="1:16" s="80" customFormat="1" ht="16.95" customHeight="1">
      <c r="A117" s="161"/>
      <c r="B117" s="72" t="s">
        <v>1092</v>
      </c>
      <c r="C117" s="73" t="s">
        <v>1093</v>
      </c>
      <c r="D117" s="73" t="s">
        <v>789</v>
      </c>
      <c r="E117" s="126"/>
      <c r="F117" s="74" t="s">
        <v>1188</v>
      </c>
      <c r="G117" s="74" t="s">
        <v>1247</v>
      </c>
      <c r="H117" s="57"/>
      <c r="I117" s="1015">
        <v>500</v>
      </c>
      <c r="J117" s="1016">
        <v>0.17994599999999997</v>
      </c>
      <c r="K117" s="1016">
        <v>0.17994599999999997</v>
      </c>
      <c r="L117" s="76"/>
      <c r="M117" s="76"/>
      <c r="N117" s="77"/>
      <c r="O117" s="78"/>
      <c r="P117" s="79"/>
    </row>
    <row r="118" spans="1:16" s="80" customFormat="1" ht="16.95" customHeight="1">
      <c r="A118" s="161"/>
      <c r="B118" s="72" t="s">
        <v>1092</v>
      </c>
      <c r="C118" s="73" t="s">
        <v>1093</v>
      </c>
      <c r="D118" s="73" t="s">
        <v>789</v>
      </c>
      <c r="E118" s="126"/>
      <c r="F118" s="74" t="s">
        <v>1188</v>
      </c>
      <c r="G118" s="74" t="s">
        <v>1247</v>
      </c>
      <c r="H118" s="57"/>
      <c r="I118" s="1015">
        <v>1000</v>
      </c>
      <c r="J118" s="1016">
        <v>0.17503199999999999</v>
      </c>
      <c r="K118" s="1016">
        <v>0.17503199999999999</v>
      </c>
      <c r="L118" s="76"/>
      <c r="M118" s="76"/>
      <c r="N118" s="77"/>
      <c r="O118" s="78"/>
      <c r="P118" s="79"/>
    </row>
    <row r="119" spans="1:16" s="80" customFormat="1" ht="16.95" customHeight="1">
      <c r="A119" s="161"/>
      <c r="B119" s="72" t="s">
        <v>1092</v>
      </c>
      <c r="C119" s="73" t="s">
        <v>1093</v>
      </c>
      <c r="D119" s="73" t="s">
        <v>789</v>
      </c>
      <c r="E119" s="126"/>
      <c r="F119" s="74" t="s">
        <v>1188</v>
      </c>
      <c r="G119" s="74" t="s">
        <v>1247</v>
      </c>
      <c r="H119" s="57"/>
      <c r="I119" s="1015">
        <v>2000</v>
      </c>
      <c r="J119" s="1016">
        <v>0.16496999999999998</v>
      </c>
      <c r="K119" s="1016">
        <v>0.16496999999999998</v>
      </c>
      <c r="L119" s="76"/>
      <c r="M119" s="76"/>
      <c r="N119" s="77"/>
      <c r="O119" s="78"/>
      <c r="P119" s="79"/>
    </row>
    <row r="120" spans="1:16" s="80" customFormat="1" ht="16.95" customHeight="1">
      <c r="A120" s="161"/>
      <c r="B120" s="72" t="s">
        <v>1092</v>
      </c>
      <c r="C120" s="73" t="s">
        <v>1093</v>
      </c>
      <c r="D120" s="73" t="s">
        <v>789</v>
      </c>
      <c r="E120" s="126"/>
      <c r="F120" s="74" t="s">
        <v>1188</v>
      </c>
      <c r="G120" s="74" t="s">
        <v>1247</v>
      </c>
      <c r="H120" s="57"/>
      <c r="I120" s="1015">
        <v>5000</v>
      </c>
      <c r="J120" s="1016">
        <v>0.14999399999999999</v>
      </c>
      <c r="K120" s="1016">
        <v>0.14999399999999999</v>
      </c>
      <c r="L120" s="76"/>
      <c r="M120" s="76"/>
      <c r="N120" s="77"/>
      <c r="O120" s="78"/>
      <c r="P120" s="79"/>
    </row>
    <row r="121" spans="1:16" s="80" customFormat="1" ht="16.95" customHeight="1">
      <c r="A121" s="161">
        <v>18</v>
      </c>
      <c r="B121" s="72" t="s">
        <v>1281</v>
      </c>
      <c r="C121" s="73" t="s">
        <v>1279</v>
      </c>
      <c r="D121" s="73" t="s">
        <v>177</v>
      </c>
      <c r="E121" s="126">
        <v>2</v>
      </c>
      <c r="F121" s="74" t="s">
        <v>1188</v>
      </c>
      <c r="G121" s="74" t="s">
        <v>1247</v>
      </c>
      <c r="H121" s="57" t="s">
        <v>1264</v>
      </c>
      <c r="I121" s="1015">
        <v>0</v>
      </c>
      <c r="J121" s="1223">
        <v>2.0007E-2</v>
      </c>
      <c r="K121" s="1016">
        <v>2.0007E-2</v>
      </c>
      <c r="L121" s="76"/>
      <c r="M121" s="76"/>
      <c r="N121" s="77"/>
      <c r="O121" s="78"/>
      <c r="P121" s="79"/>
    </row>
    <row r="122" spans="1:16" s="80" customFormat="1" ht="16.95" customHeight="1">
      <c r="A122" s="161"/>
      <c r="B122" s="72" t="s">
        <v>1281</v>
      </c>
      <c r="C122" s="73" t="s">
        <v>1279</v>
      </c>
      <c r="D122" s="73" t="s">
        <v>177</v>
      </c>
      <c r="E122" s="126"/>
      <c r="F122" s="74" t="s">
        <v>1188</v>
      </c>
      <c r="G122" s="74" t="s">
        <v>1247</v>
      </c>
      <c r="H122" s="57"/>
      <c r="I122" s="1015">
        <v>5000</v>
      </c>
      <c r="J122" s="1223">
        <v>2.0007E-2</v>
      </c>
      <c r="K122" s="1016">
        <v>2.0007E-2</v>
      </c>
      <c r="L122" s="76"/>
      <c r="M122" s="76"/>
      <c r="N122" s="77"/>
      <c r="O122" s="78"/>
      <c r="P122" s="79"/>
    </row>
    <row r="123" spans="1:16" s="80" customFormat="1" ht="16.95" customHeight="1">
      <c r="A123" s="161"/>
      <c r="B123" s="72" t="s">
        <v>1281</v>
      </c>
      <c r="C123" s="73" t="s">
        <v>1279</v>
      </c>
      <c r="D123" s="73" t="s">
        <v>177</v>
      </c>
      <c r="E123" s="126"/>
      <c r="F123" s="74" t="s">
        <v>1188</v>
      </c>
      <c r="G123" s="74" t="s">
        <v>1247</v>
      </c>
      <c r="H123" s="57"/>
      <c r="I123" s="1015">
        <v>10000</v>
      </c>
      <c r="J123" s="1223">
        <v>1.6028999999999998E-2</v>
      </c>
      <c r="K123" s="1016">
        <v>1.6028999999999998E-2</v>
      </c>
      <c r="L123" s="76"/>
      <c r="M123" s="76"/>
      <c r="N123" s="77"/>
      <c r="O123" s="78"/>
      <c r="P123" s="79"/>
    </row>
    <row r="124" spans="1:16" s="80" customFormat="1" ht="16.95" customHeight="1">
      <c r="A124" s="161"/>
      <c r="B124" s="72" t="s">
        <v>1281</v>
      </c>
      <c r="C124" s="73" t="s">
        <v>1279</v>
      </c>
      <c r="D124" s="73" t="s">
        <v>177</v>
      </c>
      <c r="E124" s="126"/>
      <c r="F124" s="74" t="s">
        <v>1188</v>
      </c>
      <c r="G124" s="74" t="s">
        <v>1247</v>
      </c>
      <c r="H124" s="57"/>
      <c r="I124" s="1015">
        <v>30000</v>
      </c>
      <c r="J124" s="1223">
        <v>1.6028999999999998E-2</v>
      </c>
      <c r="K124" s="1016">
        <v>1.6028999999999998E-2</v>
      </c>
      <c r="L124" s="76"/>
      <c r="M124" s="76"/>
      <c r="N124" s="77"/>
      <c r="O124" s="78"/>
      <c r="P124" s="79"/>
    </row>
    <row r="125" spans="1:16" s="80" customFormat="1" ht="16.95" customHeight="1">
      <c r="A125" s="161"/>
      <c r="B125" s="72" t="s">
        <v>1281</v>
      </c>
      <c r="C125" s="73" t="s">
        <v>1279</v>
      </c>
      <c r="D125" s="73" t="s">
        <v>177</v>
      </c>
      <c r="E125" s="126"/>
      <c r="F125" s="74" t="s">
        <v>1188</v>
      </c>
      <c r="G125" s="74" t="s">
        <v>1247</v>
      </c>
      <c r="H125" s="57"/>
      <c r="I125" s="1015">
        <v>50000</v>
      </c>
      <c r="J125" s="1223">
        <v>1.4976E-2</v>
      </c>
      <c r="K125" s="1016">
        <v>1.4976E-2</v>
      </c>
      <c r="L125" s="76"/>
      <c r="M125" s="76"/>
      <c r="N125" s="77"/>
      <c r="O125" s="78"/>
      <c r="P125" s="79"/>
    </row>
    <row r="126" spans="1:16" s="80" customFormat="1" ht="16.95" customHeight="1">
      <c r="A126" s="161"/>
      <c r="B126" s="72" t="s">
        <v>1281</v>
      </c>
      <c r="C126" s="73" t="s">
        <v>1279</v>
      </c>
      <c r="D126" s="73" t="s">
        <v>177</v>
      </c>
      <c r="E126" s="126"/>
      <c r="F126" s="74" t="s">
        <v>1188</v>
      </c>
      <c r="G126" s="74" t="s">
        <v>1247</v>
      </c>
      <c r="H126" s="57"/>
      <c r="I126" s="1015">
        <v>200000</v>
      </c>
      <c r="J126" s="1223">
        <v>1.4039999999999999E-2</v>
      </c>
      <c r="K126" s="1016">
        <v>1.4039999999999999E-2</v>
      </c>
      <c r="L126" s="76"/>
      <c r="M126" s="76"/>
      <c r="N126" s="77"/>
      <c r="O126" s="78"/>
      <c r="P126" s="79"/>
    </row>
    <row r="127" spans="1:16" s="80" customFormat="1" ht="16.95" customHeight="1">
      <c r="A127" s="161"/>
      <c r="B127" s="72" t="s">
        <v>1281</v>
      </c>
      <c r="C127" s="73" t="s">
        <v>1279</v>
      </c>
      <c r="D127" s="73" t="s">
        <v>177</v>
      </c>
      <c r="E127" s="126"/>
      <c r="F127" s="74" t="s">
        <v>1188</v>
      </c>
      <c r="G127" s="74" t="s">
        <v>1247</v>
      </c>
      <c r="H127" s="57"/>
      <c r="I127" s="1015">
        <v>300000</v>
      </c>
      <c r="J127" s="1223">
        <v>1.2050999999999999E-2</v>
      </c>
      <c r="K127" s="1016">
        <v>1.2050999999999999E-2</v>
      </c>
      <c r="L127" s="76"/>
      <c r="M127" s="76"/>
      <c r="N127" s="77"/>
      <c r="O127" s="78"/>
      <c r="P127" s="79"/>
    </row>
    <row r="128" spans="1:16" s="80" customFormat="1" ht="16.95" customHeight="1">
      <c r="A128" s="161">
        <v>19</v>
      </c>
      <c r="B128" s="72" t="s">
        <v>23</v>
      </c>
      <c r="C128" s="73" t="s">
        <v>1280</v>
      </c>
      <c r="D128" s="73" t="s">
        <v>177</v>
      </c>
      <c r="E128" s="126">
        <v>1</v>
      </c>
      <c r="F128" s="74" t="s">
        <v>1188</v>
      </c>
      <c r="G128" s="74" t="s">
        <v>1247</v>
      </c>
      <c r="H128" s="57"/>
      <c r="I128" s="1015">
        <v>0</v>
      </c>
      <c r="J128" s="1223">
        <v>0.17503199999999999</v>
      </c>
      <c r="K128" s="1016">
        <v>0.17503199999999999</v>
      </c>
      <c r="L128" s="76"/>
      <c r="M128" s="76"/>
      <c r="N128" s="77"/>
      <c r="O128" s="78"/>
      <c r="P128" s="79"/>
    </row>
    <row r="129" spans="1:20" s="80" customFormat="1" ht="16.95" customHeight="1">
      <c r="A129" s="161"/>
      <c r="B129" s="72" t="s">
        <v>23</v>
      </c>
      <c r="C129" s="73" t="s">
        <v>1280</v>
      </c>
      <c r="D129" s="73" t="s">
        <v>177</v>
      </c>
      <c r="E129" s="126"/>
      <c r="F129" s="74" t="s">
        <v>1188</v>
      </c>
      <c r="G129" s="74" t="s">
        <v>1247</v>
      </c>
      <c r="H129" s="57"/>
      <c r="I129" s="1015">
        <v>5000</v>
      </c>
      <c r="J129" s="1223">
        <v>0.17503199999999999</v>
      </c>
      <c r="K129" s="1016">
        <v>0.17503199999999999</v>
      </c>
      <c r="L129" s="76"/>
      <c r="M129" s="76"/>
      <c r="N129" s="77"/>
      <c r="O129" s="78"/>
      <c r="P129" s="79"/>
    </row>
    <row r="130" spans="1:20" s="80" customFormat="1" ht="16.95" customHeight="1">
      <c r="A130" s="161"/>
      <c r="B130" s="72" t="s">
        <v>23</v>
      </c>
      <c r="C130" s="73" t="s">
        <v>1280</v>
      </c>
      <c r="D130" s="73" t="s">
        <v>177</v>
      </c>
      <c r="E130" s="126"/>
      <c r="F130" s="74" t="s">
        <v>1188</v>
      </c>
      <c r="G130" s="74" t="s">
        <v>1247</v>
      </c>
      <c r="H130" s="57"/>
      <c r="I130" s="1015">
        <v>30000</v>
      </c>
      <c r="J130" s="1223">
        <v>0.16496999999999998</v>
      </c>
      <c r="K130" s="1016">
        <v>0.16496999999999998</v>
      </c>
      <c r="L130" s="76"/>
      <c r="M130" s="76"/>
      <c r="N130" s="77"/>
      <c r="O130" s="78"/>
      <c r="P130" s="79"/>
    </row>
    <row r="131" spans="1:20" s="165" customFormat="1" ht="16.95" customHeight="1">
      <c r="A131" s="161"/>
      <c r="B131" s="72" t="s">
        <v>23</v>
      </c>
      <c r="C131" s="73" t="s">
        <v>1280</v>
      </c>
      <c r="D131" s="73" t="s">
        <v>177</v>
      </c>
      <c r="E131" s="126"/>
      <c r="F131" s="74" t="s">
        <v>1188</v>
      </c>
      <c r="G131" s="74" t="s">
        <v>1247</v>
      </c>
      <c r="H131" s="57"/>
      <c r="I131" s="1015">
        <v>50000</v>
      </c>
      <c r="J131" s="1223">
        <v>0.155025</v>
      </c>
      <c r="K131" s="1016">
        <v>0.155025</v>
      </c>
      <c r="L131" s="76"/>
      <c r="M131" s="76"/>
      <c r="N131" s="77"/>
      <c r="O131" s="78"/>
      <c r="P131" s="79"/>
      <c r="Q131" s="80"/>
      <c r="R131" s="80"/>
      <c r="S131" s="80"/>
      <c r="T131" s="80"/>
    </row>
    <row r="132" spans="1:20" s="165" customFormat="1" ht="16.95" customHeight="1">
      <c r="A132" s="161"/>
      <c r="B132" s="72" t="s">
        <v>23</v>
      </c>
      <c r="C132" s="73" t="s">
        <v>1280</v>
      </c>
      <c r="D132" s="73" t="s">
        <v>177</v>
      </c>
      <c r="E132" s="126"/>
      <c r="F132" s="74" t="s">
        <v>1188</v>
      </c>
      <c r="G132" s="74" t="s">
        <v>1247</v>
      </c>
      <c r="H132" s="57"/>
      <c r="I132" s="1015">
        <v>100000</v>
      </c>
      <c r="J132" s="1223">
        <v>0.14004899999999998</v>
      </c>
      <c r="K132" s="1016">
        <v>0.14004899999999998</v>
      </c>
      <c r="L132" s="76"/>
      <c r="M132" s="76"/>
      <c r="N132" s="77"/>
      <c r="O132" s="78"/>
      <c r="P132" s="79"/>
      <c r="Q132" s="80"/>
      <c r="R132" s="80"/>
      <c r="S132" s="80"/>
      <c r="T132" s="80"/>
    </row>
    <row r="133" spans="1:20" s="165" customFormat="1" ht="16.95" customHeight="1">
      <c r="A133" s="161"/>
      <c r="B133" s="72" t="s">
        <v>23</v>
      </c>
      <c r="C133" s="73" t="s">
        <v>1280</v>
      </c>
      <c r="D133" s="73" t="s">
        <v>177</v>
      </c>
      <c r="E133" s="126"/>
      <c r="F133" s="74" t="s">
        <v>1188</v>
      </c>
      <c r="G133" s="74" t="s">
        <v>1247</v>
      </c>
      <c r="H133" s="57"/>
      <c r="I133" s="1015">
        <v>300000</v>
      </c>
      <c r="J133" s="1223">
        <v>0.12998699999999999</v>
      </c>
      <c r="K133" s="1016">
        <v>0.12998699999999999</v>
      </c>
      <c r="L133" s="76"/>
      <c r="M133" s="76"/>
      <c r="N133" s="77"/>
      <c r="O133" s="78"/>
      <c r="P133" s="79"/>
      <c r="Q133" s="80"/>
      <c r="R133" s="80"/>
      <c r="S133" s="80"/>
      <c r="T133" s="80"/>
    </row>
    <row r="134" spans="1:20" s="165" customFormat="1" ht="16.95" customHeight="1">
      <c r="A134" s="161"/>
      <c r="B134" s="72" t="s">
        <v>23</v>
      </c>
      <c r="C134" s="73" t="s">
        <v>1280</v>
      </c>
      <c r="D134" s="73" t="s">
        <v>177</v>
      </c>
      <c r="E134" s="126"/>
      <c r="F134" s="74" t="s">
        <v>1188</v>
      </c>
      <c r="G134" s="74" t="s">
        <v>1247</v>
      </c>
      <c r="H134" s="57"/>
      <c r="I134" s="1015">
        <v>1000000</v>
      </c>
      <c r="J134" s="1223">
        <v>0.12004199999999998</v>
      </c>
      <c r="K134" s="1016">
        <v>0.12004199999999998</v>
      </c>
      <c r="L134" s="76"/>
      <c r="M134" s="76"/>
      <c r="N134" s="77"/>
      <c r="O134" s="78"/>
      <c r="P134" s="79"/>
      <c r="Q134" s="80"/>
      <c r="R134" s="80"/>
      <c r="S134" s="80"/>
      <c r="T134" s="80"/>
    </row>
    <row r="135" spans="1:20" s="216" customFormat="1" ht="16.95" customHeight="1">
      <c r="A135" s="161">
        <v>20</v>
      </c>
      <c r="B135" s="72" t="s">
        <v>410</v>
      </c>
      <c r="C135" s="73" t="s">
        <v>844</v>
      </c>
      <c r="D135" s="73" t="s">
        <v>217</v>
      </c>
      <c r="E135" s="126"/>
      <c r="F135" s="74"/>
      <c r="G135" s="74"/>
      <c r="H135" s="57" t="s">
        <v>842</v>
      </c>
      <c r="I135" s="1015">
        <v>0</v>
      </c>
      <c r="J135" s="1016">
        <v>0.12636</v>
      </c>
      <c r="K135" s="1016">
        <v>0.12636</v>
      </c>
      <c r="L135" s="76"/>
      <c r="M135" s="76"/>
      <c r="N135" s="77"/>
      <c r="O135" s="78"/>
      <c r="P135" s="79"/>
      <c r="Q135" s="80"/>
      <c r="R135" s="80"/>
      <c r="S135" s="80"/>
      <c r="T135" s="80"/>
    </row>
    <row r="136" spans="1:20" s="216" customFormat="1" ht="16.95" customHeight="1">
      <c r="A136" s="161"/>
      <c r="B136" s="72" t="s">
        <v>410</v>
      </c>
      <c r="C136" s="73" t="s">
        <v>844</v>
      </c>
      <c r="D136" s="73" t="s">
        <v>217</v>
      </c>
      <c r="E136" s="126"/>
      <c r="F136" s="74"/>
      <c r="G136" s="74"/>
      <c r="H136" s="57"/>
      <c r="I136" s="1015">
        <v>1000</v>
      </c>
      <c r="J136" s="1016">
        <v>0.12636</v>
      </c>
      <c r="K136" s="1016">
        <v>0.12636</v>
      </c>
      <c r="L136" s="76"/>
      <c r="M136" s="76"/>
      <c r="N136" s="77"/>
      <c r="O136" s="78"/>
      <c r="P136" s="79"/>
      <c r="Q136" s="80"/>
      <c r="R136" s="80"/>
      <c r="S136" s="80"/>
      <c r="T136" s="80"/>
    </row>
    <row r="137" spans="1:20" s="216" customFormat="1" ht="16.95" customHeight="1">
      <c r="A137" s="161"/>
      <c r="B137" s="72" t="s">
        <v>410</v>
      </c>
      <c r="C137" s="73" t="s">
        <v>844</v>
      </c>
      <c r="D137" s="73" t="s">
        <v>217</v>
      </c>
      <c r="E137" s="126"/>
      <c r="F137" s="74"/>
      <c r="G137" s="74"/>
      <c r="H137" s="57"/>
      <c r="I137" s="1015">
        <v>3000</v>
      </c>
      <c r="J137" s="1016">
        <v>0.11115</v>
      </c>
      <c r="K137" s="1016">
        <v>0.11115</v>
      </c>
      <c r="L137" s="76"/>
      <c r="M137" s="76"/>
      <c r="N137" s="77"/>
      <c r="O137" s="78"/>
      <c r="P137" s="79"/>
      <c r="Q137" s="80"/>
      <c r="R137" s="80"/>
      <c r="S137" s="80"/>
      <c r="T137" s="80"/>
    </row>
    <row r="138" spans="1:20" s="218" customFormat="1" ht="16.95" customHeight="1">
      <c r="A138" s="161"/>
      <c r="B138" s="72" t="s">
        <v>410</v>
      </c>
      <c r="C138" s="73" t="s">
        <v>844</v>
      </c>
      <c r="D138" s="73" t="s">
        <v>217</v>
      </c>
      <c r="E138" s="126"/>
      <c r="F138" s="74"/>
      <c r="G138" s="74"/>
      <c r="H138" s="57"/>
      <c r="I138" s="1015">
        <v>5000</v>
      </c>
      <c r="J138" s="1016">
        <v>0.10763999999999999</v>
      </c>
      <c r="K138" s="1016">
        <v>0.10763999999999999</v>
      </c>
      <c r="L138" s="76"/>
      <c r="M138" s="76"/>
      <c r="N138" s="77"/>
      <c r="O138" s="78"/>
      <c r="P138" s="79"/>
      <c r="Q138" s="80"/>
      <c r="R138" s="80"/>
      <c r="S138" s="80"/>
      <c r="T138" s="80"/>
    </row>
    <row r="139" spans="1:20" s="218" customFormat="1" ht="16.95" customHeight="1">
      <c r="A139" s="161"/>
      <c r="B139" s="72" t="s">
        <v>410</v>
      </c>
      <c r="C139" s="73" t="s">
        <v>844</v>
      </c>
      <c r="D139" s="73" t="s">
        <v>217</v>
      </c>
      <c r="E139" s="126"/>
      <c r="F139" s="74"/>
      <c r="G139" s="74"/>
      <c r="H139" s="57"/>
      <c r="I139" s="1015">
        <v>10000</v>
      </c>
      <c r="J139" s="1016">
        <v>0.10061999999999999</v>
      </c>
      <c r="K139" s="1016">
        <v>0.10061999999999999</v>
      </c>
      <c r="L139" s="76"/>
      <c r="M139" s="76"/>
      <c r="N139" s="77"/>
      <c r="O139" s="78"/>
      <c r="P139" s="79"/>
      <c r="Q139" s="80"/>
      <c r="R139" s="80"/>
      <c r="S139" s="80"/>
      <c r="T139" s="80"/>
    </row>
    <row r="140" spans="1:20" s="218" customFormat="1" ht="16.95" customHeight="1">
      <c r="A140" s="161"/>
      <c r="B140" s="72" t="s">
        <v>410</v>
      </c>
      <c r="C140" s="73" t="s">
        <v>844</v>
      </c>
      <c r="D140" s="73" t="s">
        <v>217</v>
      </c>
      <c r="E140" s="126"/>
      <c r="F140" s="74"/>
      <c r="G140" s="74"/>
      <c r="H140" s="57"/>
      <c r="I140" s="1015">
        <v>30000</v>
      </c>
      <c r="J140" s="1016">
        <v>9.7110000000000002E-2</v>
      </c>
      <c r="K140" s="1016">
        <v>9.7110000000000002E-2</v>
      </c>
      <c r="L140" s="76"/>
      <c r="M140" s="76"/>
      <c r="N140" s="77"/>
      <c r="O140" s="78"/>
      <c r="P140" s="79"/>
      <c r="Q140" s="80"/>
      <c r="R140" s="80"/>
      <c r="S140" s="80"/>
      <c r="T140" s="80"/>
    </row>
    <row r="141" spans="1:20" s="219" customFormat="1" ht="16.95" customHeight="1">
      <c r="A141" s="161"/>
      <c r="B141" s="72" t="s">
        <v>410</v>
      </c>
      <c r="C141" s="73" t="s">
        <v>844</v>
      </c>
      <c r="D141" s="73" t="s">
        <v>217</v>
      </c>
      <c r="E141" s="126"/>
      <c r="F141" s="74"/>
      <c r="G141" s="74"/>
      <c r="H141" s="57"/>
      <c r="I141" s="1015">
        <v>50000</v>
      </c>
      <c r="J141" s="1016">
        <v>9.2429999999999998E-2</v>
      </c>
      <c r="K141" s="1016">
        <v>9.2429999999999998E-2</v>
      </c>
      <c r="L141" s="76"/>
      <c r="M141" s="76"/>
      <c r="N141" s="77"/>
      <c r="O141" s="78"/>
      <c r="P141" s="79"/>
      <c r="Q141" s="80"/>
      <c r="R141" s="80"/>
      <c r="S141" s="80"/>
      <c r="T141" s="80"/>
    </row>
    <row r="142" spans="1:20" s="216" customFormat="1" ht="16.95" customHeight="1">
      <c r="A142" s="161"/>
      <c r="B142" s="72" t="s">
        <v>410</v>
      </c>
      <c r="C142" s="73" t="s">
        <v>844</v>
      </c>
      <c r="D142" s="73" t="s">
        <v>217</v>
      </c>
      <c r="E142" s="126"/>
      <c r="F142" s="74"/>
      <c r="G142" s="74"/>
      <c r="H142" s="57"/>
      <c r="I142" s="1015">
        <v>100000</v>
      </c>
      <c r="J142" s="1016">
        <v>8.4239999999999995E-2</v>
      </c>
      <c r="K142" s="1016">
        <v>8.4239999999999995E-2</v>
      </c>
      <c r="L142" s="76"/>
      <c r="M142" s="76"/>
      <c r="N142" s="77"/>
      <c r="O142" s="78"/>
      <c r="P142" s="79"/>
      <c r="Q142" s="80"/>
      <c r="R142" s="80"/>
      <c r="S142" s="80"/>
      <c r="T142" s="80"/>
    </row>
    <row r="143" spans="1:20" s="220" customFormat="1" ht="16.95" customHeight="1" thickBot="1">
      <c r="A143" s="161"/>
      <c r="B143" s="72" t="s">
        <v>410</v>
      </c>
      <c r="C143" s="73" t="s">
        <v>844</v>
      </c>
      <c r="D143" s="73" t="s">
        <v>217</v>
      </c>
      <c r="E143" s="126"/>
      <c r="F143" s="74"/>
      <c r="G143" s="74"/>
      <c r="H143" s="57"/>
      <c r="I143" s="1015">
        <v>200000</v>
      </c>
      <c r="J143" s="1016">
        <v>7.4880000000000002E-2</v>
      </c>
      <c r="K143" s="1016">
        <v>7.4880000000000002E-2</v>
      </c>
      <c r="L143" s="76"/>
      <c r="M143" s="76"/>
      <c r="N143" s="77"/>
      <c r="O143" s="78"/>
      <c r="P143" s="79"/>
      <c r="Q143" s="80"/>
      <c r="R143" s="80"/>
      <c r="S143" s="80"/>
      <c r="T143" s="80"/>
    </row>
    <row r="144" spans="1:20" s="216" customFormat="1" ht="16.95" customHeight="1">
      <c r="A144" s="161">
        <v>21</v>
      </c>
      <c r="B144" s="72" t="s">
        <v>843</v>
      </c>
      <c r="C144" s="73" t="s">
        <v>841</v>
      </c>
      <c r="D144" s="73" t="s">
        <v>217</v>
      </c>
      <c r="E144" s="126"/>
      <c r="F144" s="74"/>
      <c r="G144" s="74"/>
      <c r="H144" s="57" t="s">
        <v>194</v>
      </c>
      <c r="I144" s="1015">
        <v>0</v>
      </c>
      <c r="J144" s="1223">
        <v>5.6042999999999996E-2</v>
      </c>
      <c r="K144" s="1016">
        <v>5.6042999999999996E-2</v>
      </c>
      <c r="L144" s="76"/>
      <c r="M144" s="76"/>
      <c r="N144" s="77"/>
      <c r="O144" s="78"/>
      <c r="P144" s="79"/>
      <c r="Q144" s="80"/>
      <c r="R144" s="80"/>
      <c r="S144" s="80"/>
      <c r="T144" s="80"/>
    </row>
    <row r="145" spans="1:20" s="218" customFormat="1" ht="16.95" customHeight="1">
      <c r="A145" s="161"/>
      <c r="B145" s="72" t="s">
        <v>843</v>
      </c>
      <c r="C145" s="73" t="s">
        <v>841</v>
      </c>
      <c r="D145" s="73" t="s">
        <v>217</v>
      </c>
      <c r="E145" s="126"/>
      <c r="F145" s="74"/>
      <c r="G145" s="74"/>
      <c r="H145" s="57"/>
      <c r="I145" s="1015">
        <v>5000</v>
      </c>
      <c r="J145" s="1223">
        <v>5.6042999999999996E-2</v>
      </c>
      <c r="K145" s="1016">
        <v>5.6042999999999996E-2</v>
      </c>
      <c r="L145" s="76"/>
      <c r="M145" s="76"/>
      <c r="N145" s="77"/>
      <c r="O145" s="78"/>
      <c r="P145" s="79"/>
      <c r="Q145" s="80"/>
      <c r="R145" s="80"/>
      <c r="S145" s="80"/>
      <c r="T145" s="80"/>
    </row>
    <row r="146" spans="1:20" s="254" customFormat="1" ht="16.95" customHeight="1">
      <c r="A146" s="161"/>
      <c r="B146" s="72" t="s">
        <v>843</v>
      </c>
      <c r="C146" s="73" t="s">
        <v>841</v>
      </c>
      <c r="D146" s="73" t="s">
        <v>217</v>
      </c>
      <c r="E146" s="126"/>
      <c r="F146" s="74"/>
      <c r="G146" s="74"/>
      <c r="H146" s="57"/>
      <c r="I146" s="1015">
        <v>10000</v>
      </c>
      <c r="J146" s="1223">
        <v>5.6042999999999996E-2</v>
      </c>
      <c r="K146" s="1016">
        <v>5.6042999999999996E-2</v>
      </c>
      <c r="L146" s="76"/>
      <c r="M146" s="76"/>
      <c r="N146" s="77"/>
      <c r="O146" s="78"/>
      <c r="P146" s="79"/>
      <c r="Q146" s="80"/>
      <c r="R146" s="80"/>
      <c r="S146" s="80"/>
      <c r="T146" s="80"/>
    </row>
    <row r="147" spans="1:20" s="254" customFormat="1" ht="16.95" customHeight="1">
      <c r="A147" s="161"/>
      <c r="B147" s="72" t="s">
        <v>843</v>
      </c>
      <c r="C147" s="73" t="s">
        <v>841</v>
      </c>
      <c r="D147" s="73" t="s">
        <v>217</v>
      </c>
      <c r="E147" s="126"/>
      <c r="F147" s="74"/>
      <c r="G147" s="74"/>
      <c r="H147" s="57"/>
      <c r="I147" s="1015">
        <v>30000</v>
      </c>
      <c r="J147" s="1223">
        <v>5.1948000000000001E-2</v>
      </c>
      <c r="K147" s="1016">
        <v>5.1948000000000001E-2</v>
      </c>
      <c r="L147" s="76"/>
      <c r="M147" s="76"/>
      <c r="N147" s="77"/>
      <c r="O147" s="78"/>
      <c r="P147" s="79"/>
      <c r="Q147" s="80"/>
      <c r="R147" s="80"/>
      <c r="S147" s="80"/>
      <c r="T147" s="80"/>
    </row>
    <row r="148" spans="1:20" s="255" customFormat="1" ht="16.95" customHeight="1">
      <c r="A148" s="161"/>
      <c r="B148" s="72" t="s">
        <v>843</v>
      </c>
      <c r="C148" s="73" t="s">
        <v>841</v>
      </c>
      <c r="D148" s="73" t="s">
        <v>217</v>
      </c>
      <c r="E148" s="126"/>
      <c r="F148" s="74"/>
      <c r="G148" s="74"/>
      <c r="H148" s="57"/>
      <c r="I148" s="1015">
        <v>50000</v>
      </c>
      <c r="J148" s="1223">
        <v>4.7969999999999999E-2</v>
      </c>
      <c r="K148" s="1016">
        <v>4.7969999999999999E-2</v>
      </c>
      <c r="L148" s="76"/>
      <c r="M148" s="76"/>
      <c r="N148" s="77"/>
      <c r="O148" s="78"/>
      <c r="P148" s="79"/>
      <c r="Q148" s="80"/>
      <c r="R148" s="80"/>
      <c r="S148" s="80"/>
      <c r="T148" s="80"/>
    </row>
    <row r="149" spans="1:20" s="550" customFormat="1" ht="16.95" customHeight="1">
      <c r="A149" s="161"/>
      <c r="B149" s="72" t="s">
        <v>843</v>
      </c>
      <c r="C149" s="73" t="s">
        <v>841</v>
      </c>
      <c r="D149" s="73" t="s">
        <v>217</v>
      </c>
      <c r="E149" s="126"/>
      <c r="F149" s="74"/>
      <c r="G149" s="74"/>
      <c r="H149" s="57"/>
      <c r="I149" s="1015">
        <v>100000</v>
      </c>
      <c r="J149" s="1223">
        <v>4.3991999999999996E-2</v>
      </c>
      <c r="K149" s="1016">
        <v>4.3991999999999996E-2</v>
      </c>
      <c r="L149" s="76"/>
      <c r="M149" s="76"/>
      <c r="N149" s="77"/>
      <c r="O149" s="78"/>
      <c r="P149" s="79"/>
      <c r="Q149" s="80"/>
      <c r="R149" s="80"/>
      <c r="S149" s="80"/>
      <c r="T149" s="80"/>
    </row>
    <row r="150" spans="1:20" s="550" customFormat="1" ht="16.95" customHeight="1">
      <c r="A150" s="161"/>
      <c r="B150" s="72" t="s">
        <v>843</v>
      </c>
      <c r="C150" s="73" t="s">
        <v>841</v>
      </c>
      <c r="D150" s="73" t="s">
        <v>217</v>
      </c>
      <c r="E150" s="126"/>
      <c r="F150" s="74"/>
      <c r="G150" s="74"/>
      <c r="H150" s="57"/>
      <c r="I150" s="1015">
        <v>200000</v>
      </c>
      <c r="J150" s="1223">
        <v>4.0014000000000001E-2</v>
      </c>
      <c r="K150" s="1016">
        <v>4.0014000000000001E-2</v>
      </c>
      <c r="L150" s="76"/>
      <c r="M150" s="76"/>
      <c r="N150" s="77"/>
      <c r="O150" s="78"/>
      <c r="P150" s="79"/>
      <c r="Q150" s="80"/>
      <c r="R150" s="80"/>
      <c r="S150" s="80"/>
      <c r="T150" s="80"/>
    </row>
    <row r="151" spans="1:20" s="245" customFormat="1" ht="16.95" customHeight="1">
      <c r="A151" s="161">
        <v>23</v>
      </c>
      <c r="B151" s="72" t="s">
        <v>620</v>
      </c>
      <c r="C151" s="73" t="s">
        <v>844</v>
      </c>
      <c r="D151" s="73" t="s">
        <v>622</v>
      </c>
      <c r="E151" s="126">
        <v>2</v>
      </c>
      <c r="F151" s="74" t="s">
        <v>1188</v>
      </c>
      <c r="G151" s="74" t="s">
        <v>1247</v>
      </c>
      <c r="H151" s="57" t="s">
        <v>621</v>
      </c>
      <c r="I151" s="1015">
        <v>0</v>
      </c>
      <c r="J151" s="1223">
        <v>5.1948000000000001E-2</v>
      </c>
      <c r="K151" s="1016">
        <v>5.1948000000000001E-2</v>
      </c>
      <c r="L151" s="76"/>
      <c r="M151" s="76"/>
      <c r="N151" s="77"/>
      <c r="O151" s="78"/>
      <c r="P151" s="79"/>
      <c r="Q151" s="80"/>
      <c r="R151" s="80"/>
      <c r="S151" s="80"/>
      <c r="T151" s="80"/>
    </row>
    <row r="152" spans="1:20" s="245" customFormat="1" ht="16.95" customHeight="1">
      <c r="A152" s="161"/>
      <c r="B152" s="72" t="s">
        <v>620</v>
      </c>
      <c r="C152" s="73" t="s">
        <v>844</v>
      </c>
      <c r="D152" s="73" t="s">
        <v>622</v>
      </c>
      <c r="E152" s="126">
        <v>2</v>
      </c>
      <c r="F152" s="74" t="s">
        <v>1188</v>
      </c>
      <c r="G152" s="74" t="s">
        <v>1247</v>
      </c>
      <c r="H152" s="57"/>
      <c r="I152" s="1015">
        <v>10000</v>
      </c>
      <c r="J152" s="1223">
        <v>5.1948000000000001E-2</v>
      </c>
      <c r="K152" s="1016">
        <v>5.1948000000000001E-2</v>
      </c>
      <c r="L152" s="76"/>
      <c r="M152" s="76"/>
      <c r="N152" s="77"/>
      <c r="O152" s="78"/>
      <c r="P152" s="79"/>
      <c r="Q152" s="80"/>
      <c r="R152" s="80"/>
      <c r="S152" s="80"/>
      <c r="T152" s="80"/>
    </row>
    <row r="153" spans="1:20" s="245" customFormat="1" ht="16.95" customHeight="1">
      <c r="A153" s="161"/>
      <c r="B153" s="72" t="s">
        <v>620</v>
      </c>
      <c r="C153" s="73" t="s">
        <v>844</v>
      </c>
      <c r="D153" s="73" t="s">
        <v>622</v>
      </c>
      <c r="E153" s="126">
        <v>2</v>
      </c>
      <c r="F153" s="74" t="s">
        <v>1188</v>
      </c>
      <c r="G153" s="74" t="s">
        <v>1247</v>
      </c>
      <c r="H153" s="57"/>
      <c r="I153" s="1015">
        <v>30000</v>
      </c>
      <c r="J153" s="1223">
        <v>4.9958999999999996E-2</v>
      </c>
      <c r="K153" s="1016">
        <v>4.9958999999999996E-2</v>
      </c>
      <c r="L153" s="76"/>
      <c r="M153" s="76"/>
      <c r="N153" s="77"/>
      <c r="O153" s="78"/>
      <c r="P153" s="79"/>
      <c r="Q153" s="80"/>
      <c r="R153" s="80"/>
      <c r="S153" s="80"/>
      <c r="T153" s="80"/>
    </row>
    <row r="154" spans="1:20" s="245" customFormat="1" ht="16.95" customHeight="1">
      <c r="A154" s="161"/>
      <c r="B154" s="72" t="s">
        <v>620</v>
      </c>
      <c r="C154" s="73" t="s">
        <v>844</v>
      </c>
      <c r="D154" s="73" t="s">
        <v>622</v>
      </c>
      <c r="E154" s="126">
        <v>2</v>
      </c>
      <c r="F154" s="74" t="s">
        <v>1188</v>
      </c>
      <c r="G154" s="74" t="s">
        <v>1247</v>
      </c>
      <c r="H154" s="57"/>
      <c r="I154" s="1015">
        <v>50000</v>
      </c>
      <c r="J154" s="1223">
        <v>4.7969999999999999E-2</v>
      </c>
      <c r="K154" s="1016">
        <v>4.7969999999999999E-2</v>
      </c>
      <c r="L154" s="76"/>
      <c r="M154" s="76"/>
      <c r="N154" s="77"/>
      <c r="O154" s="78"/>
      <c r="P154" s="79"/>
      <c r="Q154" s="80"/>
      <c r="R154" s="80"/>
      <c r="S154" s="80"/>
      <c r="T154" s="80"/>
    </row>
    <row r="155" spans="1:20" s="245" customFormat="1" ht="16.95" customHeight="1">
      <c r="A155" s="161"/>
      <c r="B155" s="72" t="s">
        <v>620</v>
      </c>
      <c r="C155" s="73" t="s">
        <v>844</v>
      </c>
      <c r="D155" s="73" t="s">
        <v>622</v>
      </c>
      <c r="E155" s="126">
        <v>2</v>
      </c>
      <c r="F155" s="74" t="s">
        <v>1188</v>
      </c>
      <c r="G155" s="74" t="s">
        <v>1247</v>
      </c>
      <c r="H155" s="57"/>
      <c r="I155" s="1015">
        <v>100000</v>
      </c>
      <c r="J155" s="1223">
        <v>4.5981000000000001E-2</v>
      </c>
      <c r="K155" s="1016">
        <v>4.5981000000000001E-2</v>
      </c>
      <c r="L155" s="76"/>
      <c r="M155" s="76"/>
      <c r="N155" s="77"/>
      <c r="O155" s="78"/>
      <c r="P155" s="79"/>
      <c r="Q155" s="80"/>
      <c r="R155" s="80"/>
      <c r="S155" s="80"/>
      <c r="T155" s="80"/>
    </row>
    <row r="156" spans="1:20" s="245" customFormat="1" ht="16.95" customHeight="1">
      <c r="A156" s="161"/>
      <c r="B156" s="72" t="s">
        <v>620</v>
      </c>
      <c r="C156" s="73" t="s">
        <v>844</v>
      </c>
      <c r="D156" s="73" t="s">
        <v>622</v>
      </c>
      <c r="E156" s="126">
        <v>2</v>
      </c>
      <c r="F156" s="74" t="s">
        <v>1188</v>
      </c>
      <c r="G156" s="74" t="s">
        <v>1247</v>
      </c>
      <c r="H156" s="57"/>
      <c r="I156" s="1015">
        <v>200000</v>
      </c>
      <c r="J156" s="1223">
        <v>4.3991999999999996E-2</v>
      </c>
      <c r="K156" s="1016">
        <v>4.3991999999999996E-2</v>
      </c>
      <c r="L156" s="76"/>
      <c r="M156" s="76"/>
      <c r="N156" s="77"/>
      <c r="O156" s="78"/>
      <c r="P156" s="79"/>
      <c r="Q156" s="80"/>
      <c r="R156" s="80"/>
      <c r="S156" s="80"/>
      <c r="T156" s="80"/>
    </row>
    <row r="157" spans="1:20" s="254" customFormat="1" ht="20.399999999999999">
      <c r="A157" s="1017">
        <v>24</v>
      </c>
      <c r="B157" s="542" t="s">
        <v>1853</v>
      </c>
      <c r="C157" s="543" t="s">
        <v>1854</v>
      </c>
      <c r="D157" s="543" t="s">
        <v>1979</v>
      </c>
      <c r="E157" s="1018">
        <v>2</v>
      </c>
      <c r="F157" s="517" t="s">
        <v>1188</v>
      </c>
      <c r="G157" s="517" t="s">
        <v>1247</v>
      </c>
      <c r="H157" s="544" t="s">
        <v>1836</v>
      </c>
      <c r="I157" s="1019">
        <v>0</v>
      </c>
      <c r="J157" s="1223">
        <v>0.35099999999999998</v>
      </c>
      <c r="K157" s="1020">
        <v>0.35099999999999998</v>
      </c>
      <c r="L157" s="76"/>
      <c r="M157" s="546"/>
      <c r="N157" s="547"/>
      <c r="O157" s="548"/>
      <c r="P157" s="1021"/>
      <c r="Q157" s="80"/>
      <c r="R157" s="80"/>
      <c r="S157" s="80"/>
      <c r="T157" s="80"/>
    </row>
    <row r="158" spans="1:20" s="254" customFormat="1" ht="20.399999999999999">
      <c r="A158" s="1017"/>
      <c r="B158" s="542" t="s">
        <v>1853</v>
      </c>
      <c r="C158" s="543" t="s">
        <v>1854</v>
      </c>
      <c r="D158" s="543" t="s">
        <v>1979</v>
      </c>
      <c r="E158" s="1018">
        <v>2</v>
      </c>
      <c r="F158" s="517" t="s">
        <v>1188</v>
      </c>
      <c r="G158" s="517" t="s">
        <v>1247</v>
      </c>
      <c r="H158" s="544"/>
      <c r="I158" s="1019">
        <v>5000</v>
      </c>
      <c r="J158" s="1223">
        <v>0.35099999999999998</v>
      </c>
      <c r="K158" s="1020">
        <v>0.35099999999999998</v>
      </c>
      <c r="L158" s="76"/>
      <c r="M158" s="546"/>
      <c r="N158" s="547"/>
      <c r="O158" s="548"/>
      <c r="P158" s="1021"/>
      <c r="Q158" s="80"/>
      <c r="R158" s="80"/>
      <c r="S158" s="80"/>
      <c r="T158" s="80"/>
    </row>
    <row r="159" spans="1:20" s="254" customFormat="1" ht="20.399999999999999">
      <c r="A159" s="1017"/>
      <c r="B159" s="542" t="s">
        <v>1853</v>
      </c>
      <c r="C159" s="543" t="s">
        <v>1854</v>
      </c>
      <c r="D159" s="543" t="s">
        <v>1979</v>
      </c>
      <c r="E159" s="1018">
        <v>2</v>
      </c>
      <c r="F159" s="517" t="s">
        <v>1188</v>
      </c>
      <c r="G159" s="517" t="s">
        <v>1247</v>
      </c>
      <c r="H159" s="544"/>
      <c r="I159" s="1019">
        <v>10000</v>
      </c>
      <c r="J159" s="1223">
        <v>0.33929999999999993</v>
      </c>
      <c r="K159" s="1020">
        <v>0.33929999999999993</v>
      </c>
      <c r="L159" s="76"/>
      <c r="M159" s="546"/>
      <c r="N159" s="547"/>
      <c r="O159" s="548"/>
      <c r="P159" s="1021"/>
      <c r="Q159" s="80"/>
      <c r="R159" s="80"/>
      <c r="S159" s="80"/>
      <c r="T159" s="80"/>
    </row>
    <row r="160" spans="1:20" s="254" customFormat="1" ht="20.399999999999999">
      <c r="A160" s="1017"/>
      <c r="B160" s="542" t="s">
        <v>1853</v>
      </c>
      <c r="C160" s="543" t="s">
        <v>1854</v>
      </c>
      <c r="D160" s="543" t="s">
        <v>1979</v>
      </c>
      <c r="E160" s="1018">
        <v>2</v>
      </c>
      <c r="F160" s="517" t="s">
        <v>1188</v>
      </c>
      <c r="G160" s="517" t="s">
        <v>1247</v>
      </c>
      <c r="H160" s="544"/>
      <c r="I160" s="1019">
        <v>30000</v>
      </c>
      <c r="J160" s="1223">
        <v>0.3276</v>
      </c>
      <c r="K160" s="1020">
        <v>0.3276</v>
      </c>
      <c r="L160" s="76"/>
      <c r="M160" s="546"/>
      <c r="N160" s="547"/>
      <c r="O160" s="548"/>
      <c r="P160" s="1021"/>
      <c r="Q160" s="80"/>
      <c r="R160" s="80"/>
      <c r="S160" s="80"/>
      <c r="T160" s="80"/>
    </row>
    <row r="161" spans="1:20" s="254" customFormat="1" ht="20.399999999999999">
      <c r="A161" s="1017"/>
      <c r="B161" s="542" t="s">
        <v>1853</v>
      </c>
      <c r="C161" s="543" t="s">
        <v>1854</v>
      </c>
      <c r="D161" s="543" t="s">
        <v>1979</v>
      </c>
      <c r="E161" s="1018">
        <v>2</v>
      </c>
      <c r="F161" s="517" t="s">
        <v>1188</v>
      </c>
      <c r="G161" s="517" t="s">
        <v>1247</v>
      </c>
      <c r="H161" s="544"/>
      <c r="I161" s="1019">
        <v>50000</v>
      </c>
      <c r="J161" s="1223">
        <v>0.3276</v>
      </c>
      <c r="K161" s="1020">
        <v>0.3276</v>
      </c>
      <c r="L161" s="76"/>
      <c r="M161" s="546"/>
      <c r="N161" s="547"/>
      <c r="O161" s="548"/>
      <c r="P161" s="1021"/>
      <c r="Q161" s="80"/>
      <c r="R161" s="80"/>
      <c r="S161" s="80"/>
      <c r="T161" s="80"/>
    </row>
    <row r="162" spans="1:20" s="254" customFormat="1" ht="20.399999999999999">
      <c r="A162" s="1017"/>
      <c r="B162" s="542" t="s">
        <v>1853</v>
      </c>
      <c r="C162" s="543" t="s">
        <v>1854</v>
      </c>
      <c r="D162" s="543" t="s">
        <v>1979</v>
      </c>
      <c r="E162" s="1018">
        <v>2</v>
      </c>
      <c r="F162" s="517" t="s">
        <v>1188</v>
      </c>
      <c r="G162" s="517" t="s">
        <v>1247</v>
      </c>
      <c r="H162" s="544"/>
      <c r="I162" s="1019">
        <v>100000</v>
      </c>
      <c r="J162" s="1223">
        <v>0.31590000000000001</v>
      </c>
      <c r="K162" s="1020">
        <v>0.31590000000000001</v>
      </c>
      <c r="L162" s="76"/>
      <c r="M162" s="546"/>
      <c r="N162" s="547"/>
      <c r="O162" s="548"/>
      <c r="P162" s="1021"/>
      <c r="Q162" s="80"/>
      <c r="R162" s="80"/>
      <c r="S162" s="80"/>
      <c r="T162" s="80"/>
    </row>
    <row r="163" spans="1:20" hidden="1"/>
  </sheetData>
  <phoneticPr fontId="3" type="noConversion"/>
  <printOptions horizontalCentered="1"/>
  <pageMargins left="0.15748031496062992" right="0.15748031496062992" top="0.33" bottom="0.25" header="0.31" footer="0.17"/>
  <pageSetup paperSize="9" scale="75" orientation="landscape" r:id="rId1"/>
  <headerFooter alignWithMargins="0">
    <oddFooter>第 &amp;P 页，共 &amp;N 页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enableFormatConditionsCalculation="0">
    <tabColor indexed="41"/>
  </sheetPr>
  <dimension ref="A1:N39"/>
  <sheetViews>
    <sheetView showGridLines="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B5" sqref="B5:B7"/>
    </sheetView>
  </sheetViews>
  <sheetFormatPr defaultColWidth="9" defaultRowHeight="15.6"/>
  <cols>
    <col min="1" max="1" width="4.59765625" style="66" customWidth="1"/>
    <col min="2" max="2" width="12" style="65" customWidth="1"/>
    <col min="3" max="3" width="31.59765625" style="65" customWidth="1"/>
    <col min="4" max="4" width="15.09765625" style="65" customWidth="1"/>
    <col min="5" max="5" width="6.59765625" style="36" customWidth="1"/>
    <col min="6" max="6" width="4.8984375" style="36" bestFit="1" customWidth="1"/>
    <col min="7" max="7" width="4.59765625" style="36" bestFit="1" customWidth="1"/>
    <col min="8" max="8" width="8" style="36" bestFit="1" customWidth="1"/>
    <col min="9" max="10" width="10.8984375" style="66" bestFit="1" customWidth="1"/>
    <col min="11" max="11" width="12.69921875" style="66" customWidth="1"/>
    <col min="12" max="12" width="11" style="66" customWidth="1"/>
    <col min="13" max="13" width="11.09765625" style="66" bestFit="1" customWidth="1"/>
    <col min="14" max="14" width="9.3984375" style="66" bestFit="1" customWidth="1"/>
    <col min="15" max="16384" width="9" style="66"/>
  </cols>
  <sheetData>
    <row r="1" spans="1:14" ht="23.25" customHeight="1">
      <c r="A1" s="34" t="s">
        <v>663</v>
      </c>
      <c r="B1" s="64"/>
    </row>
    <row r="2" spans="1:14" ht="14.25" customHeight="1" thickBot="1">
      <c r="B2" s="64"/>
      <c r="M2" s="39"/>
      <c r="N2" s="40"/>
    </row>
    <row r="3" spans="1:14">
      <c r="A3" s="41" t="s">
        <v>646</v>
      </c>
      <c r="B3" s="41" t="s">
        <v>687</v>
      </c>
      <c r="C3" s="67" t="s">
        <v>688</v>
      </c>
      <c r="D3" s="67" t="s">
        <v>647</v>
      </c>
      <c r="E3" s="67" t="s">
        <v>648</v>
      </c>
      <c r="F3" s="67" t="s">
        <v>689</v>
      </c>
      <c r="G3" s="67" t="s">
        <v>690</v>
      </c>
      <c r="H3" s="45" t="s">
        <v>649</v>
      </c>
      <c r="I3" s="45" t="s">
        <v>763</v>
      </c>
      <c r="J3" s="125" t="s">
        <v>673</v>
      </c>
      <c r="K3" s="67" t="s">
        <v>650</v>
      </c>
      <c r="L3" s="67" t="s">
        <v>651</v>
      </c>
      <c r="M3" s="67" t="s">
        <v>652</v>
      </c>
      <c r="N3" s="68" t="s">
        <v>653</v>
      </c>
    </row>
    <row r="4" spans="1:14">
      <c r="A4" s="49"/>
      <c r="B4" s="49" t="s">
        <v>691</v>
      </c>
      <c r="C4" s="69" t="s">
        <v>692</v>
      </c>
      <c r="D4" s="69" t="s">
        <v>654</v>
      </c>
      <c r="E4" s="69" t="s">
        <v>655</v>
      </c>
      <c r="F4" s="69" t="s">
        <v>693</v>
      </c>
      <c r="G4" s="69" t="s">
        <v>693</v>
      </c>
      <c r="H4" s="53" t="s">
        <v>656</v>
      </c>
      <c r="I4" s="53" t="s">
        <v>683</v>
      </c>
      <c r="J4" s="119" t="s">
        <v>674</v>
      </c>
      <c r="K4" s="69" t="s">
        <v>657</v>
      </c>
      <c r="L4" s="69" t="s">
        <v>658</v>
      </c>
      <c r="M4" s="69" t="s">
        <v>659</v>
      </c>
      <c r="N4" s="70" t="s">
        <v>660</v>
      </c>
    </row>
    <row r="5" spans="1:14" s="80" customFormat="1" ht="17.25" customHeight="1">
      <c r="A5" s="333">
        <v>1</v>
      </c>
      <c r="B5" s="388" t="s">
        <v>664</v>
      </c>
      <c r="C5" s="335" t="s">
        <v>667</v>
      </c>
      <c r="D5" s="335" t="s">
        <v>790</v>
      </c>
      <c r="E5" s="336">
        <v>1</v>
      </c>
      <c r="F5" s="336" t="s">
        <v>686</v>
      </c>
      <c r="G5" s="336" t="s">
        <v>791</v>
      </c>
      <c r="H5" s="337" t="s">
        <v>666</v>
      </c>
      <c r="I5" s="338"/>
      <c r="J5" s="404">
        <f>0.04*1.17</f>
        <v>4.6800000000000001E-2</v>
      </c>
      <c r="K5" s="339"/>
      <c r="L5" s="340">
        <f>K5/J5</f>
        <v>0</v>
      </c>
      <c r="M5" s="341">
        <f>K5*E5</f>
        <v>0</v>
      </c>
      <c r="N5" s="342"/>
    </row>
    <row r="6" spans="1:14" s="80" customFormat="1" ht="17.25" customHeight="1">
      <c r="A6" s="333">
        <v>2</v>
      </c>
      <c r="B6" s="388" t="s">
        <v>665</v>
      </c>
      <c r="C6" s="335" t="s">
        <v>668</v>
      </c>
      <c r="D6" s="335" t="s">
        <v>792</v>
      </c>
      <c r="E6" s="336">
        <v>1</v>
      </c>
      <c r="F6" s="336" t="s">
        <v>686</v>
      </c>
      <c r="G6" s="336" t="s">
        <v>791</v>
      </c>
      <c r="H6" s="337" t="s">
        <v>666</v>
      </c>
      <c r="I6" s="389"/>
      <c r="J6" s="404">
        <f>0.0795*1.17</f>
        <v>9.3015E-2</v>
      </c>
      <c r="K6" s="339"/>
      <c r="L6" s="340">
        <f>K6/J6</f>
        <v>0</v>
      </c>
      <c r="M6" s="341">
        <f>K6*E6</f>
        <v>0</v>
      </c>
      <c r="N6" s="342"/>
    </row>
    <row r="7" spans="1:14" s="165" customFormat="1" ht="17.25" customHeight="1" thickBot="1">
      <c r="A7" s="86">
        <v>3</v>
      </c>
      <c r="B7" s="174" t="s">
        <v>1125</v>
      </c>
      <c r="C7" s="174" t="s">
        <v>1126</v>
      </c>
      <c r="D7" s="88" t="s">
        <v>73</v>
      </c>
      <c r="E7" s="89">
        <v>2.0000000000000001E-4</v>
      </c>
      <c r="F7" s="89" t="s">
        <v>686</v>
      </c>
      <c r="G7" s="89" t="s">
        <v>793</v>
      </c>
      <c r="H7" s="174" t="s">
        <v>1127</v>
      </c>
      <c r="I7" s="108">
        <v>143.59</v>
      </c>
      <c r="J7" s="108">
        <v>143.59</v>
      </c>
      <c r="K7" s="91"/>
      <c r="L7" s="92">
        <f>K7/J7</f>
        <v>0</v>
      </c>
      <c r="M7" s="93">
        <f>K7*E7</f>
        <v>0</v>
      </c>
      <c r="N7" s="110"/>
    </row>
    <row r="8" spans="1:14" ht="17.25" hidden="1" customHeight="1">
      <c r="A8" s="166">
        <v>4</v>
      </c>
      <c r="B8" s="127"/>
      <c r="C8" s="128"/>
      <c r="D8" s="128"/>
      <c r="E8" s="129"/>
      <c r="F8" s="129" t="s">
        <v>661</v>
      </c>
      <c r="G8" s="129" t="s">
        <v>662</v>
      </c>
      <c r="H8" s="130"/>
      <c r="I8" s="167"/>
      <c r="J8" s="168">
        <v>0</v>
      </c>
      <c r="K8" s="169">
        <f>I8-J8</f>
        <v>0</v>
      </c>
      <c r="L8" s="170" t="e">
        <f>K8/J8</f>
        <v>#DIV/0!</v>
      </c>
      <c r="M8" s="131">
        <f>K8*E8</f>
        <v>0</v>
      </c>
      <c r="N8" s="171"/>
    </row>
    <row r="9" spans="1:14" ht="17.25" hidden="1" customHeight="1">
      <c r="A9" s="71">
        <v>5</v>
      </c>
      <c r="B9" s="72"/>
      <c r="C9" s="73"/>
      <c r="D9" s="73"/>
      <c r="E9" s="74"/>
      <c r="F9" s="74" t="s">
        <v>661</v>
      </c>
      <c r="G9" s="74" t="s">
        <v>662</v>
      </c>
      <c r="H9" s="57"/>
      <c r="I9" s="81"/>
      <c r="J9" s="75">
        <v>0</v>
      </c>
      <c r="K9" s="76">
        <f>I9-J9</f>
        <v>0</v>
      </c>
      <c r="L9" s="77" t="e">
        <f>K9/J9</f>
        <v>#DIV/0!</v>
      </c>
      <c r="M9" s="78">
        <f>K9*E9</f>
        <v>0</v>
      </c>
      <c r="N9" s="82"/>
    </row>
    <row r="10" spans="1:14">
      <c r="B10" s="95"/>
      <c r="C10" s="95"/>
      <c r="D10" s="95"/>
      <c r="E10" s="96"/>
      <c r="F10" s="96"/>
      <c r="G10" s="96"/>
      <c r="H10" s="96"/>
      <c r="I10" s="97"/>
      <c r="J10" s="97"/>
      <c r="K10" s="97"/>
      <c r="L10" s="97"/>
      <c r="M10" s="97"/>
      <c r="N10" s="97"/>
    </row>
    <row r="11" spans="1:14">
      <c r="B11" s="95"/>
      <c r="C11" s="95"/>
      <c r="D11" s="95"/>
      <c r="E11" s="96"/>
      <c r="F11" s="96"/>
      <c r="G11" s="96"/>
      <c r="H11" s="96"/>
      <c r="I11" s="98"/>
      <c r="J11" s="97"/>
      <c r="K11" s="97"/>
      <c r="L11" s="97"/>
      <c r="M11" s="97"/>
      <c r="N11" s="97"/>
    </row>
    <row r="12" spans="1:14">
      <c r="B12" s="95"/>
      <c r="C12" s="95"/>
      <c r="D12" s="95"/>
      <c r="E12" s="96"/>
      <c r="F12" s="96"/>
      <c r="G12" s="96"/>
      <c r="H12" s="96"/>
      <c r="I12" s="97"/>
      <c r="J12" s="97"/>
      <c r="K12" s="97"/>
      <c r="L12" s="97"/>
      <c r="M12" s="97"/>
      <c r="N12" s="97"/>
    </row>
    <row r="13" spans="1:14">
      <c r="B13" s="95"/>
      <c r="C13" s="95"/>
      <c r="D13" s="95"/>
      <c r="E13" s="96"/>
      <c r="F13" s="96"/>
      <c r="G13" s="96"/>
      <c r="H13" s="96"/>
      <c r="I13" s="97"/>
      <c r="J13" s="97"/>
      <c r="K13" s="97"/>
      <c r="L13" s="97"/>
      <c r="M13" s="97"/>
      <c r="N13" s="97"/>
    </row>
    <row r="14" spans="1:14">
      <c r="B14" s="95"/>
      <c r="C14" s="95"/>
      <c r="D14" s="95"/>
      <c r="E14" s="96"/>
      <c r="F14" s="96"/>
      <c r="G14" s="96"/>
      <c r="H14" s="96"/>
      <c r="I14" s="97"/>
      <c r="J14" s="97"/>
      <c r="K14" s="97"/>
      <c r="L14" s="97"/>
      <c r="M14" s="97"/>
      <c r="N14" s="97"/>
    </row>
    <row r="15" spans="1:14">
      <c r="B15" s="95"/>
      <c r="C15" s="95"/>
      <c r="D15" s="95"/>
      <c r="E15" s="96"/>
      <c r="F15" s="96"/>
      <c r="G15" s="96"/>
      <c r="H15" s="96"/>
      <c r="I15" s="97"/>
      <c r="J15" s="97"/>
      <c r="K15" s="97"/>
      <c r="L15" s="97"/>
      <c r="M15" s="97"/>
      <c r="N15" s="97"/>
    </row>
    <row r="16" spans="1:14">
      <c r="B16" s="95"/>
      <c r="C16" s="95"/>
      <c r="D16" s="95"/>
      <c r="E16" s="96"/>
      <c r="F16" s="96"/>
      <c r="G16" s="96"/>
      <c r="H16" s="96"/>
      <c r="I16" s="97"/>
      <c r="J16" s="97"/>
      <c r="K16" s="97"/>
      <c r="L16" s="97"/>
      <c r="M16" s="97"/>
      <c r="N16" s="97"/>
    </row>
    <row r="17" spans="2:14">
      <c r="B17" s="95"/>
      <c r="C17" s="95"/>
      <c r="D17" s="95"/>
      <c r="E17" s="96"/>
      <c r="F17" s="96"/>
      <c r="G17" s="96"/>
      <c r="H17" s="96"/>
      <c r="I17" s="97"/>
      <c r="J17" s="97"/>
      <c r="K17" s="97"/>
      <c r="L17" s="97"/>
      <c r="M17" s="97"/>
      <c r="N17" s="97"/>
    </row>
    <row r="18" spans="2:14">
      <c r="B18" s="95"/>
      <c r="C18" s="95"/>
      <c r="D18" s="95"/>
      <c r="E18" s="96"/>
      <c r="F18" s="96"/>
      <c r="G18" s="96"/>
      <c r="H18" s="96"/>
      <c r="I18" s="97"/>
      <c r="J18" s="97"/>
      <c r="K18" s="97"/>
      <c r="L18" s="97"/>
      <c r="M18" s="97"/>
      <c r="N18" s="97"/>
    </row>
    <row r="19" spans="2:14">
      <c r="B19" s="95"/>
      <c r="C19" s="95"/>
      <c r="D19" s="95"/>
      <c r="E19" s="96"/>
      <c r="F19" s="96"/>
      <c r="G19" s="96"/>
      <c r="H19" s="96"/>
      <c r="I19" s="97"/>
      <c r="J19" s="97"/>
      <c r="K19" s="97"/>
      <c r="L19" s="97"/>
      <c r="M19" s="97"/>
      <c r="N19" s="97"/>
    </row>
    <row r="20" spans="2:14">
      <c r="B20" s="95"/>
      <c r="C20" s="95"/>
      <c r="D20" s="95"/>
      <c r="E20" s="96"/>
      <c r="F20" s="96"/>
      <c r="G20" s="96"/>
      <c r="H20" s="96"/>
      <c r="I20" s="97"/>
      <c r="J20" s="97"/>
      <c r="K20" s="97"/>
      <c r="L20" s="97"/>
      <c r="M20" s="97"/>
      <c r="N20" s="97"/>
    </row>
    <row r="21" spans="2:14">
      <c r="B21" s="95"/>
      <c r="C21" s="95"/>
      <c r="D21" s="95"/>
      <c r="E21" s="96"/>
      <c r="F21" s="96"/>
      <c r="G21" s="96"/>
      <c r="H21" s="96"/>
      <c r="I21" s="97"/>
      <c r="J21" s="97"/>
      <c r="K21" s="97"/>
      <c r="L21" s="97"/>
      <c r="M21" s="97"/>
      <c r="N21" s="97"/>
    </row>
    <row r="22" spans="2:14">
      <c r="B22" s="95"/>
      <c r="C22" s="95"/>
      <c r="D22" s="95"/>
      <c r="E22" s="96"/>
      <c r="F22" s="96"/>
      <c r="G22" s="96"/>
      <c r="H22" s="96"/>
      <c r="I22" s="97"/>
      <c r="J22" s="97"/>
      <c r="K22" s="97"/>
      <c r="L22" s="97"/>
      <c r="M22" s="97"/>
      <c r="N22" s="97"/>
    </row>
    <row r="23" spans="2:14">
      <c r="B23" s="95"/>
      <c r="C23" s="95"/>
      <c r="D23" s="95"/>
      <c r="E23" s="96"/>
      <c r="F23" s="96"/>
      <c r="G23" s="96"/>
      <c r="H23" s="96"/>
      <c r="I23" s="97"/>
      <c r="J23" s="97"/>
      <c r="K23" s="97"/>
      <c r="L23" s="97"/>
      <c r="M23" s="97"/>
      <c r="N23" s="97"/>
    </row>
    <row r="24" spans="2:14">
      <c r="B24" s="95"/>
      <c r="C24" s="95"/>
      <c r="D24" s="95"/>
      <c r="E24" s="96"/>
      <c r="F24" s="96"/>
      <c r="G24" s="96"/>
      <c r="H24" s="96"/>
      <c r="I24" s="97"/>
      <c r="J24" s="97"/>
      <c r="K24" s="97"/>
      <c r="L24" s="97"/>
      <c r="M24" s="97"/>
      <c r="N24" s="97"/>
    </row>
    <row r="25" spans="2:14">
      <c r="B25" s="95"/>
      <c r="C25" s="95"/>
      <c r="D25" s="95"/>
      <c r="E25" s="96"/>
      <c r="F25" s="96"/>
      <c r="G25" s="96"/>
      <c r="H25" s="96"/>
      <c r="I25" s="97"/>
      <c r="J25" s="97"/>
      <c r="K25" s="97"/>
      <c r="L25" s="97"/>
      <c r="M25" s="97"/>
      <c r="N25" s="97"/>
    </row>
    <row r="26" spans="2:14">
      <c r="B26" s="95"/>
      <c r="C26" s="95"/>
      <c r="D26" s="95"/>
      <c r="E26" s="96"/>
      <c r="F26" s="96"/>
      <c r="G26" s="96"/>
      <c r="H26" s="96"/>
      <c r="I26" s="97"/>
      <c r="J26" s="97"/>
      <c r="K26" s="97"/>
      <c r="L26" s="97"/>
      <c r="M26" s="97"/>
      <c r="N26" s="97"/>
    </row>
    <row r="27" spans="2:14">
      <c r="B27" s="95"/>
      <c r="C27" s="95"/>
      <c r="D27" s="95"/>
      <c r="E27" s="96"/>
      <c r="F27" s="96"/>
      <c r="G27" s="96"/>
      <c r="H27" s="96"/>
      <c r="I27" s="97"/>
      <c r="J27" s="97"/>
      <c r="K27" s="97"/>
      <c r="L27" s="97"/>
      <c r="M27" s="97"/>
      <c r="N27" s="97"/>
    </row>
    <row r="28" spans="2:14">
      <c r="B28" s="95"/>
      <c r="C28" s="95"/>
      <c r="D28" s="95"/>
      <c r="E28" s="96"/>
      <c r="F28" s="96"/>
      <c r="G28" s="96"/>
      <c r="H28" s="96"/>
      <c r="I28" s="97"/>
      <c r="J28" s="97"/>
      <c r="K28" s="97"/>
      <c r="L28" s="97"/>
      <c r="M28" s="97"/>
      <c r="N28" s="97"/>
    </row>
    <row r="29" spans="2:14">
      <c r="B29" s="95"/>
      <c r="C29" s="95"/>
      <c r="D29" s="95"/>
      <c r="E29" s="96"/>
      <c r="F29" s="96"/>
      <c r="G29" s="96"/>
      <c r="H29" s="96"/>
      <c r="I29" s="97"/>
      <c r="J29" s="97"/>
      <c r="K29" s="97"/>
      <c r="L29" s="97"/>
      <c r="M29" s="97"/>
      <c r="N29" s="97"/>
    </row>
    <row r="30" spans="2:14">
      <c r="B30" s="95"/>
      <c r="C30" s="95"/>
      <c r="D30" s="95"/>
      <c r="E30" s="96"/>
      <c r="F30" s="96"/>
      <c r="G30" s="96"/>
      <c r="H30" s="96"/>
      <c r="I30" s="97"/>
      <c r="J30" s="97"/>
      <c r="K30" s="97"/>
      <c r="L30" s="97"/>
      <c r="M30" s="97"/>
      <c r="N30" s="97"/>
    </row>
    <row r="31" spans="2:14">
      <c r="B31" s="95"/>
      <c r="C31" s="95"/>
      <c r="D31" s="95"/>
      <c r="E31" s="96"/>
      <c r="F31" s="96"/>
      <c r="G31" s="96"/>
      <c r="H31" s="96"/>
      <c r="I31" s="97"/>
      <c r="J31" s="97"/>
      <c r="K31" s="97"/>
      <c r="L31" s="97"/>
      <c r="M31" s="97"/>
      <c r="N31" s="97"/>
    </row>
    <row r="32" spans="2:14">
      <c r="B32" s="95"/>
      <c r="C32" s="95"/>
      <c r="D32" s="95"/>
      <c r="E32" s="96"/>
      <c r="F32" s="96"/>
      <c r="G32" s="96"/>
      <c r="H32" s="96"/>
      <c r="I32" s="97"/>
      <c r="J32" s="97"/>
      <c r="K32" s="97"/>
      <c r="L32" s="97"/>
      <c r="M32" s="97"/>
      <c r="N32" s="97"/>
    </row>
    <row r="33" spans="2:14">
      <c r="B33" s="95"/>
      <c r="C33" s="95"/>
      <c r="D33" s="95"/>
      <c r="E33" s="96"/>
      <c r="F33" s="96"/>
      <c r="G33" s="96"/>
      <c r="H33" s="96"/>
      <c r="I33" s="97"/>
      <c r="J33" s="97"/>
      <c r="K33" s="97"/>
      <c r="L33" s="97"/>
      <c r="M33" s="97"/>
      <c r="N33" s="97"/>
    </row>
    <row r="34" spans="2:14">
      <c r="B34" s="95"/>
      <c r="C34" s="95"/>
      <c r="D34" s="95"/>
      <c r="E34" s="96"/>
      <c r="F34" s="96"/>
      <c r="G34" s="96"/>
      <c r="H34" s="96"/>
      <c r="I34" s="97"/>
      <c r="J34" s="97"/>
      <c r="K34" s="97"/>
      <c r="L34" s="97"/>
      <c r="M34" s="97"/>
      <c r="N34" s="97"/>
    </row>
    <row r="35" spans="2:14">
      <c r="B35" s="95"/>
      <c r="C35" s="95"/>
      <c r="D35" s="95"/>
      <c r="E35" s="96"/>
      <c r="F35" s="96"/>
      <c r="G35" s="96"/>
      <c r="H35" s="96"/>
      <c r="I35" s="97"/>
      <c r="J35" s="97"/>
      <c r="K35" s="97"/>
      <c r="L35" s="97"/>
      <c r="M35" s="97"/>
      <c r="N35" s="97"/>
    </row>
    <row r="36" spans="2:14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97"/>
      <c r="M36" s="97"/>
      <c r="N36" s="97"/>
    </row>
    <row r="37" spans="2:14">
      <c r="B37" s="95"/>
      <c r="C37" s="95"/>
      <c r="D37" s="95"/>
      <c r="E37" s="96"/>
      <c r="F37" s="96"/>
      <c r="G37" s="96"/>
      <c r="H37" s="96"/>
      <c r="I37" s="97"/>
      <c r="J37" s="97"/>
      <c r="K37" s="97"/>
      <c r="L37" s="97"/>
      <c r="M37" s="97"/>
      <c r="N37" s="97"/>
    </row>
    <row r="38" spans="2:14">
      <c r="B38" s="95"/>
      <c r="C38" s="95"/>
      <c r="D38" s="95"/>
      <c r="E38" s="96"/>
      <c r="F38" s="96"/>
      <c r="G38" s="96"/>
      <c r="H38" s="96"/>
      <c r="I38" s="97"/>
      <c r="J38" s="97"/>
      <c r="K38" s="97"/>
      <c r="L38" s="97"/>
      <c r="M38" s="97"/>
      <c r="N38" s="97"/>
    </row>
    <row r="39" spans="2:14">
      <c r="B39" s="95"/>
      <c r="C39" s="95"/>
      <c r="D39" s="95"/>
      <c r="E39" s="96"/>
      <c r="F39" s="96"/>
      <c r="G39" s="96"/>
      <c r="H39" s="96"/>
      <c r="I39" s="97"/>
      <c r="J39" s="97"/>
      <c r="K39" s="97"/>
      <c r="L39" s="97"/>
      <c r="M39" s="97"/>
      <c r="N39" s="97"/>
    </row>
  </sheetData>
  <phoneticPr fontId="3" type="noConversion"/>
  <printOptions horizontalCentered="1"/>
  <pageMargins left="0.15748031496062992" right="0.15748031496062992" top="0.33" bottom="0.25" header="0.31" footer="0.17"/>
  <pageSetup paperSize="9" scale="75" orientation="landscape" r:id="rId1"/>
  <headerFooter alignWithMargins="0">
    <oddFooter>第 &amp;P 页，共 &amp;N 页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enableFormatConditionsCalculation="0">
    <tabColor indexed="41"/>
  </sheetPr>
  <dimension ref="A1:R42"/>
  <sheetViews>
    <sheetView showGridLines="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B5" sqref="B5"/>
    </sheetView>
  </sheetViews>
  <sheetFormatPr defaultColWidth="9" defaultRowHeight="15.6"/>
  <cols>
    <col min="1" max="1" width="4.59765625" style="66" customWidth="1"/>
    <col min="2" max="2" width="12" style="65" customWidth="1"/>
    <col min="3" max="3" width="31.59765625" style="65" customWidth="1"/>
    <col min="4" max="4" width="22.5" style="65" customWidth="1"/>
    <col min="5" max="5" width="6.59765625" style="36" customWidth="1"/>
    <col min="6" max="6" width="4.8984375" style="36" bestFit="1" customWidth="1"/>
    <col min="7" max="7" width="4.59765625" style="36" bestFit="1" customWidth="1"/>
    <col min="8" max="8" width="8" style="36" bestFit="1" customWidth="1"/>
    <col min="9" max="9" width="12.3984375" style="36" customWidth="1"/>
    <col min="10" max="10" width="10.8984375" style="66" bestFit="1" customWidth="1"/>
    <col min="11" max="11" width="10.8984375" style="66" hidden="1" customWidth="1"/>
    <col min="12" max="12" width="12.69921875" style="66" customWidth="1"/>
    <col min="13" max="13" width="12.69921875" style="66" hidden="1" customWidth="1"/>
    <col min="14" max="14" width="11" style="66" customWidth="1"/>
    <col min="15" max="15" width="11" style="66" hidden="1" customWidth="1"/>
    <col min="16" max="16" width="11.09765625" style="66" bestFit="1" customWidth="1"/>
    <col min="17" max="17" width="11.09765625" style="66" hidden="1" customWidth="1"/>
    <col min="18" max="18" width="9.3984375" style="66" bestFit="1" customWidth="1"/>
    <col min="19" max="16384" width="9" style="66"/>
  </cols>
  <sheetData>
    <row r="1" spans="1:18" ht="23.25" customHeight="1">
      <c r="A1" s="34" t="s">
        <v>805</v>
      </c>
      <c r="B1" s="64"/>
      <c r="C1" s="99"/>
      <c r="L1" s="100"/>
    </row>
    <row r="2" spans="1:18" ht="14.25" customHeight="1" thickBot="1">
      <c r="B2" s="64"/>
      <c r="C2" s="101"/>
      <c r="L2" s="102"/>
      <c r="M2" s="102">
        <v>39618</v>
      </c>
      <c r="N2" s="102"/>
      <c r="O2" s="102">
        <v>39618</v>
      </c>
      <c r="P2" s="39"/>
      <c r="Q2" s="40"/>
      <c r="R2" s="40"/>
    </row>
    <row r="3" spans="1:18">
      <c r="A3" s="41" t="s">
        <v>771</v>
      </c>
      <c r="B3" s="41" t="s">
        <v>687</v>
      </c>
      <c r="C3" s="67" t="s">
        <v>688</v>
      </c>
      <c r="D3" s="67" t="s">
        <v>772</v>
      </c>
      <c r="E3" s="67" t="s">
        <v>773</v>
      </c>
      <c r="F3" s="67" t="s">
        <v>689</v>
      </c>
      <c r="G3" s="67" t="s">
        <v>690</v>
      </c>
      <c r="H3" s="45" t="s">
        <v>774</v>
      </c>
      <c r="I3" s="45" t="s">
        <v>775</v>
      </c>
      <c r="J3" s="103" t="s">
        <v>776</v>
      </c>
      <c r="K3" s="103" t="s">
        <v>776</v>
      </c>
      <c r="L3" s="67" t="s">
        <v>777</v>
      </c>
      <c r="M3" s="104" t="s">
        <v>769</v>
      </c>
      <c r="N3" s="45" t="s">
        <v>778</v>
      </c>
      <c r="O3" s="104" t="s">
        <v>770</v>
      </c>
      <c r="P3" s="67" t="s">
        <v>779</v>
      </c>
      <c r="Q3" s="67" t="s">
        <v>779</v>
      </c>
      <c r="R3" s="68" t="s">
        <v>780</v>
      </c>
    </row>
    <row r="4" spans="1:18">
      <c r="A4" s="49"/>
      <c r="B4" s="49" t="s">
        <v>691</v>
      </c>
      <c r="C4" s="69" t="s">
        <v>692</v>
      </c>
      <c r="D4" s="69" t="s">
        <v>781</v>
      </c>
      <c r="E4" s="69" t="s">
        <v>782</v>
      </c>
      <c r="F4" s="69" t="s">
        <v>693</v>
      </c>
      <c r="G4" s="69" t="s">
        <v>693</v>
      </c>
      <c r="H4" s="53" t="s">
        <v>783</v>
      </c>
      <c r="I4" s="53" t="s">
        <v>684</v>
      </c>
      <c r="J4" s="69" t="s">
        <v>685</v>
      </c>
      <c r="K4" s="105" t="s">
        <v>784</v>
      </c>
      <c r="L4" s="69" t="s">
        <v>785</v>
      </c>
      <c r="M4" s="106" t="s">
        <v>786</v>
      </c>
      <c r="N4" s="53" t="s">
        <v>787</v>
      </c>
      <c r="O4" s="106" t="s">
        <v>788</v>
      </c>
      <c r="P4" s="69" t="s">
        <v>795</v>
      </c>
      <c r="Q4" s="69" t="s">
        <v>795</v>
      </c>
      <c r="R4" s="70" t="s">
        <v>796</v>
      </c>
    </row>
    <row r="5" spans="1:18" s="550" customFormat="1" ht="17.25" customHeight="1">
      <c r="A5" s="541">
        <v>1</v>
      </c>
      <c r="B5" s="542" t="s">
        <v>1461</v>
      </c>
      <c r="C5" s="543" t="s">
        <v>1462</v>
      </c>
      <c r="D5" s="543" t="s">
        <v>1463</v>
      </c>
      <c r="E5" s="517">
        <v>1</v>
      </c>
      <c r="F5" s="517" t="s">
        <v>1464</v>
      </c>
      <c r="G5" s="517" t="s">
        <v>1455</v>
      </c>
      <c r="H5" s="544">
        <v>40311</v>
      </c>
      <c r="I5" s="517">
        <f>0.06*1.17</f>
        <v>7.0199999999999999E-2</v>
      </c>
      <c r="J5" s="517">
        <v>0.06</v>
      </c>
      <c r="K5" s="545">
        <v>6.7000000000000004E-2</v>
      </c>
      <c r="L5" s="546">
        <f>I5-J5</f>
        <v>1.0200000000000001E-2</v>
      </c>
      <c r="M5" s="546">
        <f>I5-J5</f>
        <v>1.0200000000000001E-2</v>
      </c>
      <c r="N5" s="547">
        <f>L5/J5</f>
        <v>0.17</v>
      </c>
      <c r="O5" s="547">
        <f>M5/J5</f>
        <v>0.17</v>
      </c>
      <c r="P5" s="548">
        <f>L5*E5</f>
        <v>1.0200000000000001E-2</v>
      </c>
      <c r="Q5" s="548">
        <f>M5*E5</f>
        <v>1.0200000000000001E-2</v>
      </c>
      <c r="R5" s="549" t="s">
        <v>1465</v>
      </c>
    </row>
    <row r="6" spans="1:18" s="80" customFormat="1" ht="17.25" customHeight="1" thickBot="1">
      <c r="A6" s="86"/>
      <c r="B6" s="87"/>
      <c r="C6" s="88"/>
      <c r="D6" s="88"/>
      <c r="E6" s="89"/>
      <c r="F6" s="89"/>
      <c r="G6" s="89"/>
      <c r="H6" s="63"/>
      <c r="I6" s="107"/>
      <c r="J6" s="89"/>
      <c r="K6" s="108"/>
      <c r="L6" s="91"/>
      <c r="M6" s="91"/>
      <c r="N6" s="109"/>
      <c r="O6" s="92"/>
      <c r="P6" s="93"/>
      <c r="Q6" s="93"/>
      <c r="R6" s="110"/>
    </row>
    <row r="7" spans="1:18" s="80" customFormat="1" ht="16.5" customHeight="1">
      <c r="B7" s="83"/>
      <c r="C7" s="83"/>
      <c r="D7" s="83"/>
      <c r="E7" s="83"/>
      <c r="F7" s="83"/>
      <c r="G7" s="83"/>
      <c r="H7" s="83"/>
      <c r="I7" s="83"/>
      <c r="J7" s="84"/>
      <c r="K7" s="85"/>
      <c r="L7" s="85"/>
      <c r="M7" s="85"/>
      <c r="N7" s="85"/>
      <c r="O7" s="85"/>
      <c r="P7" s="85"/>
      <c r="Q7" s="85"/>
    </row>
    <row r="8" spans="1:18" s="80" customFormat="1" ht="16.5" customHeight="1">
      <c r="B8" s="83"/>
      <c r="C8" s="83"/>
      <c r="D8" s="83"/>
      <c r="E8" s="83"/>
      <c r="F8" s="83"/>
      <c r="G8" s="83"/>
      <c r="H8" s="83"/>
      <c r="I8" s="83"/>
      <c r="J8" s="84"/>
      <c r="K8" s="85"/>
      <c r="L8" s="85"/>
      <c r="M8" s="85"/>
      <c r="N8" s="85"/>
      <c r="O8" s="85"/>
      <c r="P8" s="85"/>
      <c r="Q8" s="85"/>
    </row>
    <row r="9" spans="1:18" s="80" customFormat="1" ht="16.5" customHeight="1">
      <c r="B9" s="83"/>
      <c r="C9" s="83"/>
      <c r="D9" s="83"/>
      <c r="E9" s="83"/>
      <c r="F9" s="83"/>
      <c r="G9" s="83"/>
      <c r="H9" s="83"/>
      <c r="I9" s="83"/>
      <c r="J9" s="84"/>
      <c r="K9" s="85"/>
      <c r="L9" s="85"/>
      <c r="M9" s="85"/>
      <c r="N9" s="85"/>
      <c r="O9" s="85"/>
      <c r="P9" s="85"/>
      <c r="Q9" s="85"/>
    </row>
    <row r="10" spans="1:18" ht="17.399999999999999"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97"/>
      <c r="M10" s="97"/>
      <c r="N10" s="97"/>
      <c r="O10" s="97"/>
      <c r="P10" s="97"/>
      <c r="Q10" s="97"/>
    </row>
    <row r="11" spans="1:18" ht="33.75" customHeight="1">
      <c r="B11" s="112"/>
      <c r="C11" s="112"/>
      <c r="D11" s="112"/>
      <c r="E11" s="113"/>
      <c r="F11" s="113"/>
      <c r="G11" s="113"/>
      <c r="H11" s="113"/>
      <c r="I11" s="113"/>
      <c r="J11" s="97"/>
      <c r="K11" s="97"/>
      <c r="L11" s="97"/>
      <c r="M11" s="97"/>
      <c r="N11" s="97"/>
      <c r="O11" s="97"/>
      <c r="P11" s="97"/>
      <c r="Q11" s="97"/>
    </row>
    <row r="12" spans="1:18">
      <c r="B12" s="95"/>
      <c r="C12" s="95"/>
      <c r="D12" s="95"/>
      <c r="E12" s="96"/>
      <c r="F12" s="96"/>
      <c r="G12" s="96"/>
      <c r="H12" s="96"/>
      <c r="I12" s="96"/>
      <c r="J12" s="97"/>
      <c r="K12" s="97"/>
      <c r="L12" s="97"/>
      <c r="M12" s="97"/>
      <c r="N12" s="97"/>
      <c r="O12" s="97"/>
      <c r="P12" s="97"/>
      <c r="Q12" s="97"/>
    </row>
    <row r="13" spans="1:18">
      <c r="B13" s="95"/>
      <c r="C13" s="95"/>
      <c r="D13" s="95"/>
      <c r="E13" s="96"/>
      <c r="F13" s="96"/>
      <c r="G13" s="96"/>
      <c r="H13" s="96"/>
      <c r="I13" s="96"/>
      <c r="J13" s="97"/>
      <c r="K13" s="97"/>
      <c r="L13" s="97"/>
      <c r="M13" s="97"/>
      <c r="N13" s="97"/>
      <c r="O13" s="97"/>
      <c r="P13" s="97"/>
      <c r="Q13" s="97"/>
    </row>
    <row r="14" spans="1:18">
      <c r="B14" s="95"/>
      <c r="C14" s="95"/>
      <c r="D14" s="95"/>
      <c r="E14" s="96"/>
      <c r="F14" s="96"/>
      <c r="G14" s="96"/>
      <c r="H14" s="96"/>
      <c r="I14" s="96"/>
      <c r="J14" s="98"/>
      <c r="K14" s="97"/>
      <c r="L14" s="97"/>
      <c r="M14" s="97"/>
      <c r="N14" s="97"/>
      <c r="O14" s="97"/>
      <c r="P14" s="97"/>
      <c r="Q14" s="97"/>
    </row>
    <row r="15" spans="1:18">
      <c r="B15" s="95"/>
      <c r="C15" s="95"/>
      <c r="D15" s="95"/>
      <c r="E15" s="96"/>
      <c r="F15" s="96"/>
      <c r="G15" s="96"/>
      <c r="H15" s="96"/>
      <c r="I15" s="96"/>
      <c r="J15" s="97"/>
      <c r="K15" s="97"/>
      <c r="L15" s="97"/>
      <c r="M15" s="97"/>
      <c r="N15" s="97"/>
      <c r="O15" s="97"/>
      <c r="P15" s="97"/>
      <c r="Q15" s="97"/>
    </row>
    <row r="16" spans="1:18">
      <c r="B16" s="95"/>
      <c r="C16" s="95"/>
      <c r="D16" s="95"/>
      <c r="E16" s="96"/>
      <c r="F16" s="96"/>
      <c r="G16" s="96"/>
      <c r="H16" s="96"/>
      <c r="I16" s="96"/>
      <c r="J16" s="97"/>
      <c r="K16" s="97"/>
      <c r="L16" s="97"/>
      <c r="M16" s="97"/>
      <c r="N16" s="97"/>
      <c r="O16" s="97"/>
      <c r="P16" s="97"/>
      <c r="Q16" s="97"/>
    </row>
    <row r="17" spans="2:17">
      <c r="B17" s="95"/>
      <c r="C17" s="95"/>
      <c r="D17" s="95"/>
      <c r="E17" s="96"/>
      <c r="F17" s="96"/>
      <c r="G17" s="96"/>
      <c r="H17" s="96"/>
      <c r="I17" s="96"/>
      <c r="J17" s="97"/>
      <c r="K17" s="97"/>
      <c r="L17" s="97"/>
      <c r="M17" s="97"/>
      <c r="N17" s="97"/>
      <c r="O17" s="97"/>
      <c r="P17" s="97"/>
      <c r="Q17" s="97"/>
    </row>
    <row r="18" spans="2:17">
      <c r="B18" s="95"/>
      <c r="C18" s="95"/>
      <c r="D18" s="95"/>
      <c r="E18" s="96"/>
      <c r="F18" s="96"/>
      <c r="G18" s="96"/>
      <c r="H18" s="96"/>
      <c r="I18" s="96"/>
      <c r="J18" s="97"/>
      <c r="K18" s="97"/>
      <c r="L18" s="97"/>
      <c r="M18" s="97"/>
      <c r="N18" s="97"/>
      <c r="O18" s="97"/>
      <c r="P18" s="97"/>
      <c r="Q18" s="97"/>
    </row>
    <row r="19" spans="2:17">
      <c r="B19" s="95"/>
      <c r="C19" s="95"/>
      <c r="D19" s="95"/>
      <c r="E19" s="96"/>
      <c r="F19" s="96"/>
      <c r="G19" s="96"/>
      <c r="H19" s="96"/>
      <c r="I19" s="96"/>
      <c r="J19" s="97"/>
      <c r="K19" s="97"/>
      <c r="L19" s="97"/>
      <c r="M19" s="97"/>
      <c r="N19" s="97"/>
      <c r="O19" s="97"/>
      <c r="P19" s="97"/>
      <c r="Q19" s="97"/>
    </row>
    <row r="20" spans="2:17">
      <c r="B20" s="95"/>
      <c r="C20" s="95"/>
      <c r="D20" s="95"/>
      <c r="E20" s="96"/>
      <c r="F20" s="96"/>
      <c r="G20" s="96"/>
      <c r="H20" s="96"/>
      <c r="I20" s="96"/>
      <c r="J20" s="97"/>
      <c r="K20" s="97"/>
      <c r="L20" s="97"/>
      <c r="M20" s="97"/>
      <c r="N20" s="97"/>
      <c r="O20" s="97"/>
      <c r="P20" s="97"/>
      <c r="Q20" s="97"/>
    </row>
    <row r="21" spans="2:17">
      <c r="B21" s="95"/>
      <c r="C21" s="95"/>
      <c r="D21" s="95"/>
      <c r="E21" s="96"/>
      <c r="F21" s="96"/>
      <c r="G21" s="96"/>
      <c r="H21" s="96"/>
      <c r="I21" s="96"/>
      <c r="J21" s="97"/>
      <c r="K21" s="97"/>
      <c r="L21" s="97"/>
      <c r="M21" s="97"/>
      <c r="N21" s="97"/>
      <c r="O21" s="97"/>
      <c r="P21" s="97"/>
      <c r="Q21" s="97"/>
    </row>
    <row r="22" spans="2:17">
      <c r="B22" s="95"/>
      <c r="C22" s="95"/>
      <c r="D22" s="95"/>
      <c r="E22" s="96"/>
      <c r="F22" s="96"/>
      <c r="G22" s="96"/>
      <c r="H22" s="96"/>
      <c r="I22" s="96"/>
      <c r="J22" s="97"/>
      <c r="K22" s="97"/>
      <c r="L22" s="97"/>
      <c r="M22" s="97"/>
      <c r="N22" s="97"/>
      <c r="O22" s="97"/>
      <c r="P22" s="97"/>
      <c r="Q22" s="97"/>
    </row>
    <row r="23" spans="2:17">
      <c r="B23" s="95"/>
      <c r="C23" s="95"/>
      <c r="D23" s="95"/>
      <c r="E23" s="96"/>
      <c r="F23" s="96"/>
      <c r="G23" s="96"/>
      <c r="H23" s="96"/>
      <c r="I23" s="96"/>
      <c r="J23" s="97"/>
      <c r="K23" s="97"/>
      <c r="L23" s="97"/>
      <c r="M23" s="97"/>
      <c r="N23" s="97"/>
      <c r="O23" s="97"/>
      <c r="P23" s="97"/>
      <c r="Q23" s="97"/>
    </row>
    <row r="24" spans="2:17">
      <c r="B24" s="95"/>
      <c r="C24" s="95"/>
      <c r="D24" s="95"/>
      <c r="E24" s="96"/>
      <c r="F24" s="96"/>
      <c r="G24" s="96"/>
      <c r="H24" s="96"/>
      <c r="I24" s="96"/>
      <c r="J24" s="97"/>
      <c r="K24" s="97"/>
      <c r="L24" s="97"/>
      <c r="M24" s="97"/>
      <c r="N24" s="97"/>
      <c r="O24" s="97"/>
      <c r="P24" s="97"/>
      <c r="Q24" s="97"/>
    </row>
    <row r="25" spans="2:17">
      <c r="B25" s="95"/>
      <c r="C25" s="95"/>
      <c r="D25" s="95"/>
      <c r="E25" s="96"/>
      <c r="F25" s="96"/>
      <c r="G25" s="96"/>
      <c r="H25" s="96"/>
      <c r="I25" s="96"/>
      <c r="J25" s="97"/>
      <c r="K25" s="97"/>
      <c r="L25" s="97"/>
      <c r="M25" s="97"/>
      <c r="N25" s="97"/>
      <c r="O25" s="97"/>
      <c r="P25" s="97"/>
      <c r="Q25" s="97"/>
    </row>
    <row r="26" spans="2:17">
      <c r="B26" s="95"/>
      <c r="C26" s="95"/>
      <c r="D26" s="95"/>
      <c r="E26" s="96"/>
      <c r="F26" s="96"/>
      <c r="G26" s="96"/>
      <c r="H26" s="96"/>
      <c r="I26" s="96"/>
      <c r="J26" s="97"/>
      <c r="K26" s="97"/>
      <c r="L26" s="97"/>
      <c r="M26" s="97"/>
      <c r="N26" s="97"/>
      <c r="O26" s="97"/>
      <c r="P26" s="97"/>
      <c r="Q26" s="97"/>
    </row>
    <row r="27" spans="2:17">
      <c r="B27" s="95"/>
      <c r="C27" s="95"/>
      <c r="D27" s="95"/>
      <c r="E27" s="96"/>
      <c r="F27" s="96"/>
      <c r="G27" s="96"/>
      <c r="H27" s="96"/>
      <c r="I27" s="96"/>
      <c r="J27" s="97"/>
      <c r="K27" s="97"/>
      <c r="L27" s="97"/>
      <c r="M27" s="97"/>
      <c r="N27" s="97"/>
      <c r="O27" s="97"/>
      <c r="P27" s="97"/>
      <c r="Q27" s="97"/>
    </row>
    <row r="28" spans="2:17">
      <c r="B28" s="95"/>
      <c r="C28" s="95"/>
      <c r="D28" s="95"/>
      <c r="E28" s="96"/>
      <c r="F28" s="96"/>
      <c r="G28" s="96"/>
      <c r="H28" s="96"/>
      <c r="I28" s="96"/>
      <c r="J28" s="97"/>
      <c r="K28" s="97"/>
      <c r="L28" s="97"/>
      <c r="M28" s="97"/>
      <c r="N28" s="97"/>
      <c r="O28" s="97"/>
      <c r="P28" s="97"/>
      <c r="Q28" s="97"/>
    </row>
    <row r="29" spans="2:17">
      <c r="B29" s="95"/>
      <c r="C29" s="95"/>
      <c r="D29" s="95"/>
      <c r="E29" s="96"/>
      <c r="F29" s="96"/>
      <c r="G29" s="96"/>
      <c r="H29" s="96"/>
      <c r="I29" s="96"/>
      <c r="J29" s="97"/>
      <c r="K29" s="97"/>
      <c r="L29" s="97"/>
      <c r="M29" s="97"/>
      <c r="N29" s="97"/>
      <c r="O29" s="97"/>
      <c r="P29" s="97"/>
      <c r="Q29" s="97"/>
    </row>
    <row r="30" spans="2:17">
      <c r="B30" s="95"/>
      <c r="C30" s="95"/>
      <c r="D30" s="95"/>
      <c r="E30" s="96"/>
      <c r="F30" s="96"/>
      <c r="G30" s="96"/>
      <c r="H30" s="96"/>
      <c r="I30" s="96"/>
      <c r="J30" s="97"/>
      <c r="K30" s="97"/>
      <c r="L30" s="97"/>
      <c r="M30" s="97"/>
      <c r="N30" s="97"/>
      <c r="O30" s="97"/>
      <c r="P30" s="97"/>
      <c r="Q30" s="97"/>
    </row>
    <row r="31" spans="2:17">
      <c r="B31" s="95"/>
      <c r="C31" s="95"/>
      <c r="D31" s="95"/>
      <c r="E31" s="96"/>
      <c r="F31" s="96"/>
      <c r="G31" s="96"/>
      <c r="H31" s="96"/>
      <c r="I31" s="96"/>
      <c r="J31" s="97"/>
      <c r="K31" s="97"/>
      <c r="L31" s="97"/>
      <c r="M31" s="97"/>
      <c r="N31" s="97"/>
      <c r="O31" s="97"/>
      <c r="P31" s="97"/>
      <c r="Q31" s="97"/>
    </row>
    <row r="32" spans="2:17">
      <c r="B32" s="95"/>
      <c r="C32" s="95"/>
      <c r="D32" s="95"/>
      <c r="E32" s="96"/>
      <c r="F32" s="96"/>
      <c r="G32" s="96"/>
      <c r="H32" s="96"/>
      <c r="I32" s="96"/>
      <c r="J32" s="97"/>
      <c r="K32" s="97"/>
      <c r="L32" s="97"/>
      <c r="M32" s="97"/>
      <c r="N32" s="97"/>
      <c r="O32" s="97"/>
      <c r="P32" s="97"/>
      <c r="Q32" s="97"/>
    </row>
    <row r="33" spans="2:17">
      <c r="B33" s="95"/>
      <c r="C33" s="95"/>
      <c r="D33" s="95"/>
      <c r="E33" s="96"/>
      <c r="F33" s="96"/>
      <c r="G33" s="96"/>
      <c r="H33" s="96"/>
      <c r="I33" s="96"/>
      <c r="J33" s="97"/>
      <c r="K33" s="97"/>
      <c r="L33" s="97"/>
      <c r="M33" s="97"/>
      <c r="N33" s="97"/>
      <c r="O33" s="97"/>
      <c r="P33" s="97"/>
      <c r="Q33" s="97"/>
    </row>
    <row r="34" spans="2:17">
      <c r="B34" s="95"/>
      <c r="C34" s="95"/>
      <c r="D34" s="95"/>
      <c r="E34" s="96"/>
      <c r="F34" s="96"/>
      <c r="G34" s="96"/>
      <c r="H34" s="96"/>
      <c r="I34" s="96"/>
      <c r="J34" s="97"/>
      <c r="K34" s="97"/>
      <c r="L34" s="97"/>
      <c r="M34" s="97"/>
      <c r="N34" s="97"/>
      <c r="O34" s="97"/>
      <c r="P34" s="97"/>
      <c r="Q34" s="97"/>
    </row>
    <row r="35" spans="2:17">
      <c r="B35" s="95"/>
      <c r="C35" s="95"/>
      <c r="D35" s="95"/>
      <c r="E35" s="96"/>
      <c r="F35" s="96"/>
      <c r="G35" s="96"/>
      <c r="H35" s="96"/>
      <c r="I35" s="96"/>
      <c r="J35" s="97"/>
      <c r="K35" s="97"/>
      <c r="L35" s="97"/>
      <c r="M35" s="97"/>
      <c r="N35" s="97"/>
      <c r="O35" s="97"/>
      <c r="P35" s="97"/>
      <c r="Q35" s="97"/>
    </row>
    <row r="36" spans="2:17">
      <c r="B36" s="95"/>
      <c r="C36" s="95"/>
      <c r="D36" s="95"/>
      <c r="E36" s="96"/>
      <c r="F36" s="96"/>
      <c r="G36" s="96"/>
      <c r="H36" s="96"/>
      <c r="I36" s="96"/>
      <c r="J36" s="97"/>
      <c r="K36" s="97"/>
      <c r="L36" s="97"/>
      <c r="M36" s="97"/>
      <c r="N36" s="97"/>
      <c r="O36" s="97"/>
      <c r="P36" s="97"/>
      <c r="Q36" s="97"/>
    </row>
    <row r="37" spans="2:17">
      <c r="B37" s="95"/>
      <c r="C37" s="95"/>
      <c r="D37" s="95"/>
      <c r="E37" s="96"/>
      <c r="F37" s="96"/>
      <c r="G37" s="96"/>
      <c r="H37" s="96"/>
      <c r="I37" s="96"/>
      <c r="J37" s="97"/>
      <c r="K37" s="97"/>
      <c r="L37" s="97"/>
      <c r="M37" s="97"/>
      <c r="N37" s="97"/>
      <c r="O37" s="97"/>
      <c r="P37" s="97"/>
      <c r="Q37" s="97"/>
    </row>
    <row r="38" spans="2:17">
      <c r="B38" s="95"/>
      <c r="C38" s="95"/>
      <c r="D38" s="95"/>
      <c r="E38" s="96"/>
      <c r="F38" s="96"/>
      <c r="G38" s="96"/>
      <c r="H38" s="96"/>
      <c r="I38" s="96"/>
      <c r="J38" s="97"/>
      <c r="K38" s="97"/>
      <c r="L38" s="97"/>
      <c r="M38" s="97"/>
      <c r="N38" s="97"/>
      <c r="O38" s="97"/>
      <c r="P38" s="97"/>
      <c r="Q38" s="97"/>
    </row>
    <row r="39" spans="2:17">
      <c r="B39" s="95"/>
      <c r="C39" s="95"/>
      <c r="D39" s="95"/>
      <c r="E39" s="96"/>
      <c r="F39" s="96"/>
      <c r="G39" s="96"/>
      <c r="H39" s="96"/>
      <c r="I39" s="96"/>
      <c r="J39" s="97"/>
      <c r="K39" s="97"/>
      <c r="L39" s="97"/>
      <c r="M39" s="97"/>
      <c r="N39" s="97"/>
      <c r="O39" s="97"/>
      <c r="P39" s="97"/>
      <c r="Q39" s="97"/>
    </row>
    <row r="40" spans="2:17">
      <c r="B40" s="95"/>
      <c r="C40" s="95"/>
      <c r="D40" s="95"/>
      <c r="E40" s="96"/>
      <c r="F40" s="96"/>
      <c r="G40" s="96"/>
      <c r="H40" s="96"/>
      <c r="I40" s="96"/>
      <c r="J40" s="97"/>
      <c r="K40" s="97"/>
      <c r="L40" s="97"/>
      <c r="M40" s="97"/>
      <c r="N40" s="97"/>
      <c r="O40" s="97"/>
      <c r="P40" s="97"/>
      <c r="Q40" s="97"/>
    </row>
    <row r="41" spans="2:17">
      <c r="B41" s="95"/>
      <c r="C41" s="95"/>
      <c r="D41" s="95"/>
      <c r="E41" s="96"/>
      <c r="F41" s="96"/>
      <c r="G41" s="96"/>
      <c r="H41" s="96"/>
      <c r="I41" s="96"/>
      <c r="J41" s="97"/>
      <c r="K41" s="97"/>
      <c r="L41" s="97"/>
      <c r="M41" s="97"/>
      <c r="N41" s="97"/>
      <c r="O41" s="97"/>
      <c r="P41" s="97"/>
      <c r="Q41" s="97"/>
    </row>
    <row r="42" spans="2:17">
      <c r="B42" s="95"/>
      <c r="C42" s="95"/>
      <c r="D42" s="95"/>
      <c r="E42" s="96"/>
      <c r="F42" s="96"/>
      <c r="G42" s="96"/>
      <c r="H42" s="96"/>
      <c r="I42" s="96"/>
      <c r="J42" s="97"/>
      <c r="K42" s="97"/>
      <c r="L42" s="97"/>
      <c r="M42" s="97"/>
      <c r="N42" s="97"/>
      <c r="O42" s="97"/>
      <c r="P42" s="97"/>
      <c r="Q42" s="97"/>
    </row>
  </sheetData>
  <phoneticPr fontId="3" type="noConversion"/>
  <printOptions horizontalCentered="1"/>
  <pageMargins left="0.15748031496062992" right="0.15748031496062992" top="0.33" bottom="0.25" header="0.31" footer="0.17"/>
  <pageSetup paperSize="9" scale="75" orientation="landscape" r:id="rId1"/>
  <headerFooter alignWithMargins="0">
    <oddFooter>第 &amp;P 页，共 &amp;N 页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indexed="41"/>
  </sheetPr>
  <dimension ref="A1:N8"/>
  <sheetViews>
    <sheetView showGridLines="0" workbookViewId="0">
      <selection activeCell="B5" sqref="B5:B8"/>
    </sheetView>
  </sheetViews>
  <sheetFormatPr defaultRowHeight="15.6"/>
  <cols>
    <col min="2" max="2" width="12.09765625" customWidth="1"/>
    <col min="3" max="3" width="28.09765625" bestFit="1" customWidth="1"/>
    <col min="4" max="4" width="13.59765625" bestFit="1" customWidth="1"/>
    <col min="9" max="9" width="11.59765625" bestFit="1" customWidth="1"/>
  </cols>
  <sheetData>
    <row r="1" spans="1:14">
      <c r="A1" s="234" t="s">
        <v>1924</v>
      </c>
      <c r="B1" s="64"/>
      <c r="C1" s="65"/>
      <c r="D1" s="65"/>
      <c r="E1" s="36"/>
      <c r="F1" s="36"/>
      <c r="G1" s="36"/>
      <c r="H1" s="66"/>
      <c r="I1" s="187"/>
      <c r="J1" s="187"/>
      <c r="K1" s="66"/>
      <c r="L1" s="66"/>
      <c r="M1" s="66"/>
      <c r="N1" s="66"/>
    </row>
    <row r="2" spans="1:14" ht="16.2" thickBot="1">
      <c r="A2" s="187"/>
      <c r="B2" s="64"/>
      <c r="C2" s="65"/>
      <c r="D2" s="65"/>
      <c r="E2" s="36"/>
      <c r="F2" s="36"/>
      <c r="G2" s="36"/>
      <c r="H2" s="66"/>
      <c r="I2" s="188"/>
      <c r="J2" s="888">
        <v>0.17</v>
      </c>
      <c r="K2" s="66"/>
      <c r="L2" s="66"/>
      <c r="M2" s="39"/>
      <c r="N2" s="40"/>
    </row>
    <row r="3" spans="1:14">
      <c r="A3" s="41" t="s">
        <v>288</v>
      </c>
      <c r="B3" s="41" t="s">
        <v>687</v>
      </c>
      <c r="C3" s="67" t="s">
        <v>688</v>
      </c>
      <c r="D3" s="67" t="s">
        <v>289</v>
      </c>
      <c r="E3" s="67" t="s">
        <v>290</v>
      </c>
      <c r="F3" s="67" t="s">
        <v>689</v>
      </c>
      <c r="G3" s="67" t="s">
        <v>690</v>
      </c>
      <c r="H3" s="43" t="s">
        <v>696</v>
      </c>
      <c r="I3" s="115" t="s">
        <v>292</v>
      </c>
      <c r="J3" s="117" t="s">
        <v>1921</v>
      </c>
      <c r="K3" s="67" t="s">
        <v>296</v>
      </c>
      <c r="L3" s="67" t="s">
        <v>297</v>
      </c>
      <c r="M3" s="67" t="s">
        <v>298</v>
      </c>
      <c r="N3" s="68" t="s">
        <v>299</v>
      </c>
    </row>
    <row r="4" spans="1:14">
      <c r="A4" s="49"/>
      <c r="B4" s="49" t="s">
        <v>691</v>
      </c>
      <c r="C4" s="69" t="s">
        <v>692</v>
      </c>
      <c r="D4" s="69" t="s">
        <v>300</v>
      </c>
      <c r="E4" s="186" t="s">
        <v>301</v>
      </c>
      <c r="F4" s="69" t="s">
        <v>693</v>
      </c>
      <c r="G4" s="69" t="s">
        <v>693</v>
      </c>
      <c r="H4" s="51" t="s">
        <v>697</v>
      </c>
      <c r="I4" s="53" t="s">
        <v>302</v>
      </c>
      <c r="J4" s="119" t="s">
        <v>1922</v>
      </c>
      <c r="K4" s="69" t="s">
        <v>306</v>
      </c>
      <c r="L4" s="69" t="s">
        <v>307</v>
      </c>
      <c r="M4" s="69" t="s">
        <v>308</v>
      </c>
      <c r="N4" s="70" t="s">
        <v>309</v>
      </c>
    </row>
    <row r="5" spans="1:14" s="1145" customFormat="1" ht="15" customHeight="1">
      <c r="A5" s="1137">
        <v>1</v>
      </c>
      <c r="B5" s="1137" t="s">
        <v>1886</v>
      </c>
      <c r="C5" s="1137" t="s">
        <v>1884</v>
      </c>
      <c r="D5" s="1138" t="s">
        <v>1963</v>
      </c>
      <c r="E5" s="1137">
        <v>1</v>
      </c>
      <c r="F5" s="1137" t="s">
        <v>1968</v>
      </c>
      <c r="G5" s="1137" t="s">
        <v>1969</v>
      </c>
      <c r="H5" s="1139">
        <v>0</v>
      </c>
      <c r="I5" s="1140" t="s">
        <v>1925</v>
      </c>
      <c r="J5" s="1141">
        <f>1.007*1.17</f>
        <v>1.1781899999999998</v>
      </c>
      <c r="K5" s="1142"/>
      <c r="L5" s="1143"/>
      <c r="M5" s="1144"/>
      <c r="N5" s="1144"/>
    </row>
    <row r="6" spans="1:14" s="1145" customFormat="1" ht="15" customHeight="1">
      <c r="A6" s="1137"/>
      <c r="B6" s="1137" t="s">
        <v>1886</v>
      </c>
      <c r="C6" s="1137" t="s">
        <v>1884</v>
      </c>
      <c r="D6" s="1138" t="s">
        <v>1963</v>
      </c>
      <c r="E6" s="1137">
        <v>1</v>
      </c>
      <c r="F6" s="1137" t="s">
        <v>1968</v>
      </c>
      <c r="G6" s="1137" t="s">
        <v>1969</v>
      </c>
      <c r="H6" s="1139">
        <v>5000</v>
      </c>
      <c r="I6" s="1140"/>
      <c r="J6" s="1141">
        <f>1.007*1.17</f>
        <v>1.1781899999999998</v>
      </c>
      <c r="K6" s="1142"/>
      <c r="L6" s="1143"/>
      <c r="M6" s="1144"/>
      <c r="N6" s="1144"/>
    </row>
    <row r="7" spans="1:14" s="1145" customFormat="1" ht="15" customHeight="1">
      <c r="A7" s="1137"/>
      <c r="B7" s="1137" t="s">
        <v>1886</v>
      </c>
      <c r="C7" s="1137" t="s">
        <v>1884</v>
      </c>
      <c r="D7" s="1138" t="s">
        <v>1963</v>
      </c>
      <c r="E7" s="1137">
        <v>1</v>
      </c>
      <c r="F7" s="1137" t="s">
        <v>1968</v>
      </c>
      <c r="G7" s="1137" t="s">
        <v>1969</v>
      </c>
      <c r="H7" s="1139">
        <v>30000</v>
      </c>
      <c r="I7" s="1140"/>
      <c r="J7" s="1141">
        <f>0.988*1.17</f>
        <v>1.1559599999999999</v>
      </c>
      <c r="K7" s="1142"/>
      <c r="L7" s="1143"/>
      <c r="M7" s="1144"/>
      <c r="N7" s="1144"/>
    </row>
    <row r="8" spans="1:14" s="1145" customFormat="1" ht="15" customHeight="1">
      <c r="A8" s="1137"/>
      <c r="B8" s="1137" t="s">
        <v>1886</v>
      </c>
      <c r="C8" s="1137" t="s">
        <v>1884</v>
      </c>
      <c r="D8" s="1138" t="s">
        <v>1963</v>
      </c>
      <c r="E8" s="1137">
        <v>1</v>
      </c>
      <c r="F8" s="1137" t="s">
        <v>1968</v>
      </c>
      <c r="G8" s="1137" t="s">
        <v>1969</v>
      </c>
      <c r="H8" s="1139">
        <v>50000</v>
      </c>
      <c r="I8" s="1140"/>
      <c r="J8" s="1141">
        <f>0.973*1.17</f>
        <v>1.1384099999999999</v>
      </c>
      <c r="K8" s="1142"/>
      <c r="L8" s="1143"/>
      <c r="M8" s="1144"/>
      <c r="N8" s="1144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enableFormatConditionsCalculation="0">
    <tabColor indexed="41"/>
  </sheetPr>
  <dimension ref="A1:V68"/>
  <sheetViews>
    <sheetView showGridLines="0" workbookViewId="0">
      <pane xSplit="4" ySplit="4" topLeftCell="E29" activePane="bottomRight" state="frozen"/>
      <selection pane="topRight" activeCell="D1" sqref="D1"/>
      <selection pane="bottomLeft" activeCell="A5" sqref="A5"/>
      <selection pane="bottomRight" activeCell="B5" sqref="B5:B68"/>
    </sheetView>
  </sheetViews>
  <sheetFormatPr defaultColWidth="9" defaultRowHeight="15.6"/>
  <cols>
    <col min="1" max="1" width="4.59765625" style="66" customWidth="1"/>
    <col min="2" max="2" width="12" style="65" customWidth="1"/>
    <col min="3" max="3" width="31.59765625" style="65" customWidth="1"/>
    <col min="4" max="4" width="22.5" style="65" customWidth="1"/>
    <col min="5" max="5" width="6.59765625" style="36" customWidth="1"/>
    <col min="6" max="6" width="4.8984375" style="36" bestFit="1" customWidth="1"/>
    <col min="7" max="7" width="4.59765625" style="36" bestFit="1" customWidth="1"/>
    <col min="8" max="8" width="9.3984375" style="36" customWidth="1"/>
    <col min="9" max="9" width="8" style="36" bestFit="1" customWidth="1"/>
    <col min="10" max="10" width="12.3984375" style="36" customWidth="1"/>
    <col min="11" max="11" width="10.8984375" style="66" bestFit="1" customWidth="1"/>
    <col min="12" max="12" width="10.8984375" style="66" hidden="1" customWidth="1"/>
    <col min="13" max="13" width="12.69921875" style="66" customWidth="1"/>
    <col min="14" max="14" width="12.69921875" style="66" hidden="1" customWidth="1"/>
    <col min="15" max="15" width="11" style="66" customWidth="1"/>
    <col min="16" max="16" width="11" style="66" hidden="1" customWidth="1"/>
    <col min="17" max="17" width="11.09765625" style="66" bestFit="1" customWidth="1"/>
    <col min="18" max="18" width="11.09765625" style="66" hidden="1" customWidth="1"/>
    <col min="19" max="19" width="9.3984375" style="66" bestFit="1" customWidth="1"/>
    <col min="20" max="16384" width="9" style="66"/>
  </cols>
  <sheetData>
    <row r="1" spans="1:22" ht="23.25" customHeight="1">
      <c r="A1" s="34" t="s">
        <v>287</v>
      </c>
      <c r="B1" s="64"/>
      <c r="C1" s="99"/>
      <c r="M1" s="100"/>
    </row>
    <row r="2" spans="1:22" ht="14.25" customHeight="1" thickBot="1">
      <c r="B2" s="64"/>
      <c r="C2" s="101"/>
      <c r="M2" s="102"/>
      <c r="N2" s="102">
        <v>39618</v>
      </c>
      <c r="O2" s="102"/>
      <c r="P2" s="102">
        <v>39618</v>
      </c>
      <c r="Q2" s="39"/>
      <c r="R2" s="40"/>
      <c r="S2" s="40"/>
    </row>
    <row r="3" spans="1:22">
      <c r="A3" s="41" t="s">
        <v>288</v>
      </c>
      <c r="B3" s="41" t="s">
        <v>687</v>
      </c>
      <c r="C3" s="67" t="s">
        <v>688</v>
      </c>
      <c r="D3" s="67" t="s">
        <v>289</v>
      </c>
      <c r="E3" s="67" t="s">
        <v>290</v>
      </c>
      <c r="F3" s="67" t="s">
        <v>689</v>
      </c>
      <c r="G3" s="67" t="s">
        <v>690</v>
      </c>
      <c r="H3" s="116" t="s">
        <v>291</v>
      </c>
      <c r="I3" s="45" t="s">
        <v>292</v>
      </c>
      <c r="J3" s="45" t="s">
        <v>293</v>
      </c>
      <c r="K3" s="103" t="s">
        <v>294</v>
      </c>
      <c r="L3" s="103" t="s">
        <v>295</v>
      </c>
      <c r="M3" s="67" t="s">
        <v>296</v>
      </c>
      <c r="N3" s="104" t="s">
        <v>769</v>
      </c>
      <c r="O3" s="45" t="s">
        <v>297</v>
      </c>
      <c r="P3" s="104" t="s">
        <v>770</v>
      </c>
      <c r="Q3" s="67" t="s">
        <v>298</v>
      </c>
      <c r="R3" s="67" t="s">
        <v>298</v>
      </c>
      <c r="S3" s="68" t="s">
        <v>299</v>
      </c>
    </row>
    <row r="4" spans="1:22">
      <c r="A4" s="49"/>
      <c r="B4" s="49" t="s">
        <v>691</v>
      </c>
      <c r="C4" s="69" t="s">
        <v>692</v>
      </c>
      <c r="D4" s="69" t="s">
        <v>300</v>
      </c>
      <c r="E4" s="69" t="s">
        <v>301</v>
      </c>
      <c r="F4" s="69" t="s">
        <v>693</v>
      </c>
      <c r="G4" s="69" t="s">
        <v>693</v>
      </c>
      <c r="H4" s="118" t="s">
        <v>697</v>
      </c>
      <c r="I4" s="53" t="s">
        <v>302</v>
      </c>
      <c r="J4" s="53" t="s">
        <v>303</v>
      </c>
      <c r="K4" s="69" t="s">
        <v>304</v>
      </c>
      <c r="L4" s="105" t="s">
        <v>305</v>
      </c>
      <c r="M4" s="69" t="s">
        <v>306</v>
      </c>
      <c r="N4" s="106" t="s">
        <v>786</v>
      </c>
      <c r="O4" s="53" t="s">
        <v>307</v>
      </c>
      <c r="P4" s="106" t="s">
        <v>788</v>
      </c>
      <c r="Q4" s="69" t="s">
        <v>308</v>
      </c>
      <c r="R4" s="69" t="s">
        <v>308</v>
      </c>
      <c r="S4" s="70" t="s">
        <v>309</v>
      </c>
    </row>
    <row r="5" spans="1:22" s="80" customFormat="1" ht="17.25" customHeight="1">
      <c r="A5" s="333">
        <v>1</v>
      </c>
      <c r="B5" s="335" t="s">
        <v>310</v>
      </c>
      <c r="C5" s="391" t="s">
        <v>311</v>
      </c>
      <c r="D5" s="335" t="s">
        <v>312</v>
      </c>
      <c r="E5" s="336">
        <v>1</v>
      </c>
      <c r="F5" s="336" t="s">
        <v>313</v>
      </c>
      <c r="G5" s="336" t="s">
        <v>314</v>
      </c>
      <c r="H5" s="336">
        <v>0</v>
      </c>
      <c r="I5" s="337" t="s">
        <v>2532</v>
      </c>
      <c r="J5" s="336">
        <v>9.6000000000000002E-2</v>
      </c>
      <c r="K5" s="336">
        <v>9.6000000000000002E-2</v>
      </c>
      <c r="L5" s="389">
        <v>0.09</v>
      </c>
      <c r="M5" s="339"/>
      <c r="N5" s="339">
        <f>J5-K5</f>
        <v>0</v>
      </c>
      <c r="O5" s="392">
        <f>M5/K5</f>
        <v>0</v>
      </c>
      <c r="P5" s="340">
        <f>N5/K5</f>
        <v>0</v>
      </c>
      <c r="Q5" s="341">
        <f>M5*E5</f>
        <v>0</v>
      </c>
      <c r="R5" s="341">
        <f>N5*E5</f>
        <v>0</v>
      </c>
      <c r="S5" s="343"/>
    </row>
    <row r="6" spans="1:22" s="80" customFormat="1" ht="17.25" customHeight="1">
      <c r="A6" s="333">
        <v>2</v>
      </c>
      <c r="B6" s="388" t="s">
        <v>315</v>
      </c>
      <c r="C6" s="335" t="s">
        <v>316</v>
      </c>
      <c r="D6" s="335" t="s">
        <v>312</v>
      </c>
      <c r="E6" s="336">
        <v>1</v>
      </c>
      <c r="F6" s="336" t="s">
        <v>313</v>
      </c>
      <c r="G6" s="336" t="s">
        <v>314</v>
      </c>
      <c r="H6" s="336">
        <v>0</v>
      </c>
      <c r="I6" s="337" t="s">
        <v>1852</v>
      </c>
      <c r="J6" s="336">
        <v>0.27500000000000002</v>
      </c>
      <c r="K6" s="336">
        <v>0.27500000000000002</v>
      </c>
      <c r="L6" s="389">
        <v>6.7000000000000004E-2</v>
      </c>
      <c r="M6" s="339"/>
      <c r="N6" s="339">
        <f>J6-K6</f>
        <v>0</v>
      </c>
      <c r="O6" s="392">
        <f>M6/K6</f>
        <v>0</v>
      </c>
      <c r="P6" s="340">
        <f>N6/K6</f>
        <v>0</v>
      </c>
      <c r="Q6" s="341">
        <f>M6*E6</f>
        <v>0</v>
      </c>
      <c r="R6" s="341">
        <f>N6*E6</f>
        <v>0</v>
      </c>
      <c r="S6" s="343"/>
    </row>
    <row r="7" spans="1:22" s="80" customFormat="1" ht="17.25" customHeight="1">
      <c r="A7" s="366">
        <v>3</v>
      </c>
      <c r="B7" s="334" t="s">
        <v>1128</v>
      </c>
      <c r="C7" s="334" t="s">
        <v>1129</v>
      </c>
      <c r="D7" s="363" t="s">
        <v>317</v>
      </c>
      <c r="E7" s="336">
        <v>1</v>
      </c>
      <c r="F7" s="336" t="s">
        <v>313</v>
      </c>
      <c r="G7" s="336" t="s">
        <v>314</v>
      </c>
      <c r="H7" s="368">
        <v>0</v>
      </c>
      <c r="I7" s="337" t="s">
        <v>2532</v>
      </c>
      <c r="J7" s="368">
        <v>3.35</v>
      </c>
      <c r="K7" s="368">
        <v>3.35</v>
      </c>
      <c r="L7" s="393"/>
      <c r="M7" s="370"/>
      <c r="N7" s="370"/>
      <c r="O7" s="371"/>
      <c r="P7" s="371"/>
      <c r="Q7" s="372"/>
      <c r="R7" s="372"/>
      <c r="S7" s="394"/>
    </row>
    <row r="8" spans="1:22" s="198" customFormat="1" ht="17.25" customHeight="1">
      <c r="A8" s="395">
        <v>4</v>
      </c>
      <c r="B8" s="334" t="s">
        <v>1130</v>
      </c>
      <c r="C8" s="334" t="s">
        <v>1131</v>
      </c>
      <c r="D8" s="396" t="s">
        <v>317</v>
      </c>
      <c r="E8" s="397">
        <v>1</v>
      </c>
      <c r="F8" s="397" t="s">
        <v>313</v>
      </c>
      <c r="G8" s="397" t="s">
        <v>314</v>
      </c>
      <c r="H8" s="397">
        <v>0</v>
      </c>
      <c r="I8" s="337" t="s">
        <v>2532</v>
      </c>
      <c r="J8" s="397">
        <v>4.08</v>
      </c>
      <c r="K8" s="397">
        <v>4.08</v>
      </c>
      <c r="L8" s="399"/>
      <c r="M8" s="400"/>
      <c r="N8" s="400"/>
      <c r="O8" s="401"/>
      <c r="P8" s="401"/>
      <c r="Q8" s="402"/>
      <c r="R8" s="402"/>
      <c r="S8" s="403"/>
      <c r="T8" s="80"/>
      <c r="U8" s="80"/>
      <c r="V8" s="80"/>
    </row>
    <row r="9" spans="1:22" s="85" customFormat="1" ht="17.25" customHeight="1">
      <c r="A9" s="206">
        <v>5</v>
      </c>
      <c r="B9" s="908" t="s">
        <v>1950</v>
      </c>
      <c r="C9" s="172" t="s">
        <v>284</v>
      </c>
      <c r="D9" s="172" t="s">
        <v>285</v>
      </c>
      <c r="E9" s="197">
        <v>1</v>
      </c>
      <c r="F9" s="197" t="s">
        <v>1233</v>
      </c>
      <c r="G9" s="197" t="s">
        <v>1051</v>
      </c>
      <c r="H9" s="180">
        <v>0</v>
      </c>
      <c r="I9" s="345" t="s">
        <v>2532</v>
      </c>
      <c r="J9" s="180">
        <v>0.84</v>
      </c>
      <c r="K9" s="180">
        <v>0.84</v>
      </c>
      <c r="L9" s="195"/>
      <c r="M9" s="182"/>
      <c r="N9" s="182"/>
      <c r="O9" s="183"/>
      <c r="P9" s="183"/>
      <c r="Q9" s="184"/>
      <c r="R9" s="184"/>
      <c r="S9" s="185"/>
      <c r="T9" s="80"/>
      <c r="U9" s="80"/>
      <c r="V9" s="80"/>
    </row>
    <row r="10" spans="1:22" s="85" customFormat="1" ht="17.25" customHeight="1">
      <c r="A10" s="206"/>
      <c r="B10" s="908" t="s">
        <v>1950</v>
      </c>
      <c r="C10" s="172" t="s">
        <v>284</v>
      </c>
      <c r="D10" s="172" t="s">
        <v>285</v>
      </c>
      <c r="E10" s="197">
        <v>1</v>
      </c>
      <c r="F10" s="197" t="s">
        <v>1233</v>
      </c>
      <c r="G10" s="197" t="s">
        <v>1051</v>
      </c>
      <c r="H10" s="208">
        <v>5000</v>
      </c>
      <c r="I10" s="207"/>
      <c r="J10" s="180">
        <v>0.84</v>
      </c>
      <c r="K10" s="180">
        <v>0.84</v>
      </c>
      <c r="L10" s="195"/>
      <c r="M10" s="182"/>
      <c r="N10" s="182"/>
      <c r="O10" s="183"/>
      <c r="P10" s="183"/>
      <c r="Q10" s="184"/>
      <c r="R10" s="184"/>
      <c r="S10" s="185"/>
      <c r="T10" s="80"/>
      <c r="U10" s="80"/>
      <c r="V10" s="80"/>
    </row>
    <row r="11" spans="1:22" s="85" customFormat="1" ht="17.25" customHeight="1">
      <c r="A11" s="206"/>
      <c r="B11" s="908" t="s">
        <v>1950</v>
      </c>
      <c r="C11" s="172" t="s">
        <v>284</v>
      </c>
      <c r="D11" s="172" t="s">
        <v>285</v>
      </c>
      <c r="E11" s="197">
        <v>1</v>
      </c>
      <c r="F11" s="197" t="s">
        <v>1233</v>
      </c>
      <c r="G11" s="197" t="s">
        <v>1051</v>
      </c>
      <c r="H11" s="208">
        <v>10000</v>
      </c>
      <c r="I11" s="207"/>
      <c r="J11" s="180">
        <v>0.84</v>
      </c>
      <c r="K11" s="180">
        <v>0.84</v>
      </c>
      <c r="L11" s="195"/>
      <c r="M11" s="182"/>
      <c r="N11" s="182"/>
      <c r="O11" s="183"/>
      <c r="P11" s="183"/>
      <c r="Q11" s="184"/>
      <c r="R11" s="184"/>
      <c r="S11" s="185"/>
      <c r="T11" s="80"/>
      <c r="U11" s="80"/>
      <c r="V11" s="80"/>
    </row>
    <row r="12" spans="1:22" s="85" customFormat="1" ht="17.25" customHeight="1">
      <c r="A12" s="206"/>
      <c r="B12" s="908" t="s">
        <v>1950</v>
      </c>
      <c r="C12" s="172" t="s">
        <v>284</v>
      </c>
      <c r="D12" s="172" t="s">
        <v>285</v>
      </c>
      <c r="E12" s="197">
        <v>1</v>
      </c>
      <c r="F12" s="197" t="s">
        <v>1233</v>
      </c>
      <c r="G12" s="197" t="s">
        <v>1051</v>
      </c>
      <c r="H12" s="208">
        <v>30000</v>
      </c>
      <c r="I12" s="207"/>
      <c r="J12" s="180">
        <v>0.81499999999999995</v>
      </c>
      <c r="K12" s="180">
        <v>0.81499999999999995</v>
      </c>
      <c r="L12" s="195"/>
      <c r="M12" s="182"/>
      <c r="N12" s="182"/>
      <c r="O12" s="183"/>
      <c r="P12" s="183"/>
      <c r="Q12" s="184"/>
      <c r="R12" s="184"/>
      <c r="S12" s="185"/>
      <c r="T12" s="80"/>
      <c r="U12" s="80"/>
      <c r="V12" s="80"/>
    </row>
    <row r="13" spans="1:22" s="85" customFormat="1" ht="17.25" customHeight="1">
      <c r="A13" s="206"/>
      <c r="B13" s="908" t="s">
        <v>1950</v>
      </c>
      <c r="C13" s="172" t="s">
        <v>284</v>
      </c>
      <c r="D13" s="172" t="s">
        <v>285</v>
      </c>
      <c r="E13" s="197">
        <v>1</v>
      </c>
      <c r="F13" s="197" t="s">
        <v>1233</v>
      </c>
      <c r="G13" s="197" t="s">
        <v>1051</v>
      </c>
      <c r="H13" s="208">
        <v>50000</v>
      </c>
      <c r="I13" s="207"/>
      <c r="J13" s="180">
        <v>0.79800000000000004</v>
      </c>
      <c r="K13" s="180">
        <v>0.79800000000000004</v>
      </c>
      <c r="L13" s="195"/>
      <c r="M13" s="182"/>
      <c r="N13" s="182"/>
      <c r="O13" s="183"/>
      <c r="P13" s="183"/>
      <c r="Q13" s="184"/>
      <c r="R13" s="184"/>
      <c r="S13" s="185"/>
      <c r="T13" s="80"/>
      <c r="U13" s="80"/>
      <c r="V13" s="80"/>
    </row>
    <row r="14" spans="1:22" s="85" customFormat="1" ht="17.25" customHeight="1">
      <c r="A14" s="206"/>
      <c r="B14" s="908" t="s">
        <v>1950</v>
      </c>
      <c r="C14" s="172" t="s">
        <v>284</v>
      </c>
      <c r="D14" s="172" t="s">
        <v>285</v>
      </c>
      <c r="E14" s="197">
        <v>1</v>
      </c>
      <c r="F14" s="197" t="s">
        <v>1233</v>
      </c>
      <c r="G14" s="197" t="s">
        <v>1051</v>
      </c>
      <c r="H14" s="208">
        <v>100000</v>
      </c>
      <c r="I14" s="207"/>
      <c r="J14" s="180">
        <v>0.78300000000000003</v>
      </c>
      <c r="K14" s="180">
        <v>0.78300000000000003</v>
      </c>
      <c r="L14" s="195"/>
      <c r="M14" s="182"/>
      <c r="N14" s="182"/>
      <c r="O14" s="183"/>
      <c r="P14" s="183"/>
      <c r="Q14" s="184"/>
      <c r="R14" s="184"/>
      <c r="S14" s="185"/>
      <c r="T14" s="80"/>
      <c r="U14" s="80"/>
      <c r="V14" s="80"/>
    </row>
    <row r="15" spans="1:22" s="80" customFormat="1" ht="17.25" customHeight="1">
      <c r="A15" s="206"/>
      <c r="B15" s="908" t="s">
        <v>1950</v>
      </c>
      <c r="C15" s="172" t="s">
        <v>284</v>
      </c>
      <c r="D15" s="172" t="s">
        <v>285</v>
      </c>
      <c r="E15" s="197">
        <v>1</v>
      </c>
      <c r="F15" s="197" t="s">
        <v>1233</v>
      </c>
      <c r="G15" s="197" t="s">
        <v>1051</v>
      </c>
      <c r="H15" s="208">
        <v>200000</v>
      </c>
      <c r="I15" s="207"/>
      <c r="J15" s="180">
        <v>0.76700000000000002</v>
      </c>
      <c r="K15" s="180">
        <v>0.76700000000000002</v>
      </c>
      <c r="L15" s="195"/>
      <c r="M15" s="182"/>
      <c r="N15" s="182"/>
      <c r="O15" s="183"/>
      <c r="P15" s="183"/>
      <c r="Q15" s="184"/>
      <c r="R15" s="184"/>
      <c r="S15" s="185"/>
    </row>
    <row r="16" spans="1:22" s="80" customFormat="1" ht="17.25" customHeight="1">
      <c r="A16" s="206">
        <v>6</v>
      </c>
      <c r="B16" s="908" t="s">
        <v>1951</v>
      </c>
      <c r="C16" s="172" t="s">
        <v>286</v>
      </c>
      <c r="D16" s="172" t="s">
        <v>285</v>
      </c>
      <c r="E16" s="197">
        <v>1</v>
      </c>
      <c r="F16" s="180" t="s">
        <v>1233</v>
      </c>
      <c r="G16" s="180" t="s">
        <v>1051</v>
      </c>
      <c r="H16" s="180">
        <v>0</v>
      </c>
      <c r="I16" s="345" t="s">
        <v>2532</v>
      </c>
      <c r="J16" s="180">
        <v>0.12</v>
      </c>
      <c r="K16" s="180">
        <v>0.12</v>
      </c>
      <c r="L16" s="195"/>
      <c r="M16" s="182"/>
      <c r="N16" s="182"/>
      <c r="O16" s="183"/>
      <c r="P16" s="183"/>
      <c r="Q16" s="184"/>
      <c r="R16" s="184"/>
      <c r="S16" s="185"/>
    </row>
    <row r="17" spans="1:22" s="80" customFormat="1" ht="17.25" customHeight="1">
      <c r="A17" s="206"/>
      <c r="B17" s="908" t="s">
        <v>1951</v>
      </c>
      <c r="C17" s="172" t="s">
        <v>286</v>
      </c>
      <c r="D17" s="172" t="s">
        <v>285</v>
      </c>
      <c r="E17" s="197">
        <v>1</v>
      </c>
      <c r="F17" s="180" t="s">
        <v>1233</v>
      </c>
      <c r="G17" s="180" t="s">
        <v>1051</v>
      </c>
      <c r="H17" s="208">
        <v>5000</v>
      </c>
      <c r="I17" s="207"/>
      <c r="J17" s="180">
        <v>0.12</v>
      </c>
      <c r="K17" s="180">
        <v>0.12</v>
      </c>
      <c r="L17" s="195"/>
      <c r="M17" s="182"/>
      <c r="N17" s="182"/>
      <c r="O17" s="183"/>
      <c r="P17" s="183"/>
      <c r="Q17" s="184"/>
      <c r="R17" s="184"/>
      <c r="S17" s="185"/>
    </row>
    <row r="18" spans="1:22" s="80" customFormat="1" ht="17.25" customHeight="1">
      <c r="A18" s="206"/>
      <c r="B18" s="908" t="s">
        <v>1951</v>
      </c>
      <c r="C18" s="172" t="s">
        <v>286</v>
      </c>
      <c r="D18" s="172" t="s">
        <v>285</v>
      </c>
      <c r="E18" s="197">
        <v>1</v>
      </c>
      <c r="F18" s="180" t="s">
        <v>1233</v>
      </c>
      <c r="G18" s="180" t="s">
        <v>1051</v>
      </c>
      <c r="H18" s="208">
        <v>10000</v>
      </c>
      <c r="I18" s="207"/>
      <c r="J18" s="180">
        <v>0.12</v>
      </c>
      <c r="K18" s="180">
        <v>0.12</v>
      </c>
      <c r="L18" s="195"/>
      <c r="M18" s="182"/>
      <c r="N18" s="182"/>
      <c r="O18" s="183"/>
      <c r="P18" s="183"/>
      <c r="Q18" s="184"/>
      <c r="R18" s="184"/>
      <c r="S18" s="185"/>
    </row>
    <row r="19" spans="1:22" s="80" customFormat="1" ht="17.25" customHeight="1">
      <c r="A19" s="206"/>
      <c r="B19" s="908" t="s">
        <v>1951</v>
      </c>
      <c r="C19" s="172" t="s">
        <v>286</v>
      </c>
      <c r="D19" s="172" t="s">
        <v>285</v>
      </c>
      <c r="E19" s="197">
        <v>1</v>
      </c>
      <c r="F19" s="180" t="s">
        <v>1233</v>
      </c>
      <c r="G19" s="180" t="s">
        <v>1051</v>
      </c>
      <c r="H19" s="208">
        <v>30000</v>
      </c>
      <c r="I19" s="207"/>
      <c r="J19" s="180">
        <v>0.11600000000000001</v>
      </c>
      <c r="K19" s="180">
        <v>0.11600000000000001</v>
      </c>
      <c r="L19" s="195"/>
      <c r="M19" s="182"/>
      <c r="N19" s="182"/>
      <c r="O19" s="183"/>
      <c r="P19" s="183"/>
      <c r="Q19" s="184"/>
      <c r="R19" s="184"/>
      <c r="S19" s="185"/>
    </row>
    <row r="20" spans="1:22" s="80" customFormat="1" ht="17.25" customHeight="1">
      <c r="A20" s="206"/>
      <c r="B20" s="908" t="s">
        <v>1951</v>
      </c>
      <c r="C20" s="172" t="s">
        <v>286</v>
      </c>
      <c r="D20" s="172" t="s">
        <v>285</v>
      </c>
      <c r="E20" s="197">
        <v>1</v>
      </c>
      <c r="F20" s="180" t="s">
        <v>1233</v>
      </c>
      <c r="G20" s="180" t="s">
        <v>1051</v>
      </c>
      <c r="H20" s="208">
        <v>50000</v>
      </c>
      <c r="I20" s="207"/>
      <c r="J20" s="180">
        <v>0.113</v>
      </c>
      <c r="K20" s="180">
        <v>0.113</v>
      </c>
      <c r="L20" s="195"/>
      <c r="M20" s="182"/>
      <c r="N20" s="182"/>
      <c r="O20" s="183"/>
      <c r="P20" s="183"/>
      <c r="Q20" s="184"/>
      <c r="R20" s="184"/>
      <c r="S20" s="185"/>
    </row>
    <row r="21" spans="1:22" s="80" customFormat="1" ht="17.25" customHeight="1">
      <c r="A21" s="206"/>
      <c r="B21" s="908" t="s">
        <v>1951</v>
      </c>
      <c r="C21" s="172" t="s">
        <v>286</v>
      </c>
      <c r="D21" s="172" t="s">
        <v>285</v>
      </c>
      <c r="E21" s="197">
        <v>1</v>
      </c>
      <c r="F21" s="180" t="s">
        <v>1233</v>
      </c>
      <c r="G21" s="180" t="s">
        <v>1051</v>
      </c>
      <c r="H21" s="208">
        <v>100000</v>
      </c>
      <c r="I21" s="207"/>
      <c r="J21" s="180">
        <v>0.11</v>
      </c>
      <c r="K21" s="180">
        <v>0.11</v>
      </c>
      <c r="L21" s="195"/>
      <c r="M21" s="182"/>
      <c r="N21" s="182"/>
      <c r="O21" s="183"/>
      <c r="P21" s="183"/>
      <c r="Q21" s="184"/>
      <c r="R21" s="184"/>
      <c r="S21" s="185"/>
    </row>
    <row r="22" spans="1:22" s="80" customFormat="1" ht="17.25" customHeight="1">
      <c r="A22" s="206"/>
      <c r="B22" s="908" t="s">
        <v>1951</v>
      </c>
      <c r="C22" s="172" t="s">
        <v>286</v>
      </c>
      <c r="D22" s="172" t="s">
        <v>285</v>
      </c>
      <c r="E22" s="197">
        <v>1</v>
      </c>
      <c r="F22" s="180" t="s">
        <v>1233</v>
      </c>
      <c r="G22" s="180" t="s">
        <v>1051</v>
      </c>
      <c r="H22" s="208">
        <v>200000</v>
      </c>
      <c r="I22" s="207"/>
      <c r="J22" s="180">
        <v>0.107</v>
      </c>
      <c r="K22" s="180">
        <v>0.107</v>
      </c>
      <c r="L22" s="195"/>
      <c r="M22" s="182"/>
      <c r="N22" s="182"/>
      <c r="O22" s="183"/>
      <c r="P22" s="183"/>
      <c r="Q22" s="184"/>
      <c r="R22" s="184"/>
      <c r="S22" s="185"/>
    </row>
    <row r="23" spans="1:22" s="561" customFormat="1" ht="17.25" customHeight="1">
      <c r="A23" s="551">
        <v>7</v>
      </c>
      <c r="B23" s="499" t="s">
        <v>74</v>
      </c>
      <c r="C23" s="499" t="s">
        <v>77</v>
      </c>
      <c r="D23" s="499" t="s">
        <v>80</v>
      </c>
      <c r="E23" s="552">
        <v>1</v>
      </c>
      <c r="F23" s="553" t="s">
        <v>1233</v>
      </c>
      <c r="G23" s="553" t="s">
        <v>1051</v>
      </c>
      <c r="H23" s="554">
        <v>0</v>
      </c>
      <c r="I23" s="345" t="s">
        <v>2532</v>
      </c>
      <c r="J23" s="428">
        <v>0.33</v>
      </c>
      <c r="K23" s="428">
        <v>0.33</v>
      </c>
      <c r="L23" s="556"/>
      <c r="M23" s="557"/>
      <c r="N23" s="557"/>
      <c r="O23" s="558"/>
      <c r="P23" s="558"/>
      <c r="Q23" s="559"/>
      <c r="R23" s="559"/>
      <c r="S23" s="560"/>
      <c r="T23" s="80"/>
      <c r="U23" s="80"/>
      <c r="V23" s="80"/>
    </row>
    <row r="24" spans="1:22" s="561" customFormat="1" ht="17.25" customHeight="1">
      <c r="A24" s="551"/>
      <c r="B24" s="499" t="s">
        <v>74</v>
      </c>
      <c r="C24" s="499" t="s">
        <v>77</v>
      </c>
      <c r="D24" s="499" t="s">
        <v>80</v>
      </c>
      <c r="E24" s="552">
        <v>1</v>
      </c>
      <c r="F24" s="553" t="s">
        <v>1233</v>
      </c>
      <c r="G24" s="553" t="s">
        <v>1051</v>
      </c>
      <c r="H24" s="554">
        <v>5000</v>
      </c>
      <c r="I24" s="555"/>
      <c r="J24" s="428">
        <v>0.33</v>
      </c>
      <c r="K24" s="428">
        <v>0.33</v>
      </c>
      <c r="L24" s="556"/>
      <c r="M24" s="557"/>
      <c r="N24" s="557"/>
      <c r="O24" s="558"/>
      <c r="P24" s="558"/>
      <c r="Q24" s="559"/>
      <c r="R24" s="559"/>
      <c r="S24" s="560"/>
      <c r="T24" s="80"/>
      <c r="U24" s="80"/>
      <c r="V24" s="80"/>
    </row>
    <row r="25" spans="1:22" s="561" customFormat="1" ht="17.25" customHeight="1">
      <c r="A25" s="551"/>
      <c r="B25" s="499" t="s">
        <v>74</v>
      </c>
      <c r="C25" s="499" t="s">
        <v>77</v>
      </c>
      <c r="D25" s="499" t="s">
        <v>80</v>
      </c>
      <c r="E25" s="552">
        <v>1</v>
      </c>
      <c r="F25" s="553" t="s">
        <v>1233</v>
      </c>
      <c r="G25" s="553" t="s">
        <v>1051</v>
      </c>
      <c r="H25" s="554">
        <v>10000</v>
      </c>
      <c r="I25" s="555"/>
      <c r="J25" s="428">
        <v>0.32</v>
      </c>
      <c r="K25" s="428">
        <v>0.32</v>
      </c>
      <c r="L25" s="556"/>
      <c r="M25" s="557"/>
      <c r="N25" s="557"/>
      <c r="O25" s="558"/>
      <c r="P25" s="558"/>
      <c r="Q25" s="559"/>
      <c r="R25" s="559"/>
      <c r="S25" s="560"/>
      <c r="T25" s="80"/>
      <c r="U25" s="80"/>
      <c r="V25" s="80"/>
    </row>
    <row r="26" spans="1:22" s="561" customFormat="1" ht="17.25" customHeight="1">
      <c r="A26" s="551"/>
      <c r="B26" s="499" t="s">
        <v>74</v>
      </c>
      <c r="C26" s="499" t="s">
        <v>77</v>
      </c>
      <c r="D26" s="499" t="s">
        <v>80</v>
      </c>
      <c r="E26" s="552">
        <v>1</v>
      </c>
      <c r="F26" s="553" t="s">
        <v>1233</v>
      </c>
      <c r="G26" s="553" t="s">
        <v>1051</v>
      </c>
      <c r="H26" s="554">
        <v>30000</v>
      </c>
      <c r="I26" s="555"/>
      <c r="J26" s="428">
        <v>0.313</v>
      </c>
      <c r="K26" s="428">
        <v>0.313</v>
      </c>
      <c r="L26" s="556"/>
      <c r="M26" s="557"/>
      <c r="N26" s="557"/>
      <c r="O26" s="558"/>
      <c r="P26" s="558"/>
      <c r="Q26" s="559"/>
      <c r="R26" s="559"/>
      <c r="S26" s="560"/>
      <c r="T26" s="80"/>
      <c r="U26" s="80"/>
      <c r="V26" s="80"/>
    </row>
    <row r="27" spans="1:22" s="561" customFormat="1" ht="17.25" customHeight="1">
      <c r="A27" s="551"/>
      <c r="B27" s="499" t="s">
        <v>74</v>
      </c>
      <c r="C27" s="499" t="s">
        <v>77</v>
      </c>
      <c r="D27" s="499" t="s">
        <v>80</v>
      </c>
      <c r="E27" s="552">
        <v>1</v>
      </c>
      <c r="F27" s="553" t="s">
        <v>1233</v>
      </c>
      <c r="G27" s="553" t="s">
        <v>1051</v>
      </c>
      <c r="H27" s="554">
        <v>50000</v>
      </c>
      <c r="I27" s="555"/>
      <c r="J27" s="428">
        <v>0.30599999999999999</v>
      </c>
      <c r="K27" s="428">
        <v>0.30599999999999999</v>
      </c>
      <c r="L27" s="556"/>
      <c r="M27" s="557"/>
      <c r="N27" s="557"/>
      <c r="O27" s="558"/>
      <c r="P27" s="558"/>
      <c r="Q27" s="559"/>
      <c r="R27" s="559"/>
      <c r="S27" s="560"/>
      <c r="T27" s="80"/>
      <c r="U27" s="80"/>
      <c r="V27" s="80"/>
    </row>
    <row r="28" spans="1:22" s="561" customFormat="1" ht="17.25" customHeight="1">
      <c r="A28" s="551"/>
      <c r="B28" s="499" t="s">
        <v>74</v>
      </c>
      <c r="C28" s="499" t="s">
        <v>77</v>
      </c>
      <c r="D28" s="499" t="s">
        <v>80</v>
      </c>
      <c r="E28" s="552">
        <v>1</v>
      </c>
      <c r="F28" s="553" t="s">
        <v>1233</v>
      </c>
      <c r="G28" s="553" t="s">
        <v>1051</v>
      </c>
      <c r="H28" s="554">
        <v>100000</v>
      </c>
      <c r="I28" s="555"/>
      <c r="J28" s="1136">
        <v>0.3</v>
      </c>
      <c r="K28" s="428">
        <v>0.3</v>
      </c>
      <c r="L28" s="556"/>
      <c r="M28" s="557"/>
      <c r="N28" s="557"/>
      <c r="O28" s="558"/>
      <c r="P28" s="558"/>
      <c r="Q28" s="559"/>
      <c r="R28" s="559"/>
      <c r="S28" s="560"/>
      <c r="T28" s="80"/>
      <c r="U28" s="80"/>
      <c r="V28" s="80"/>
    </row>
    <row r="29" spans="1:22" s="561" customFormat="1" ht="17.25" customHeight="1">
      <c r="A29" s="551"/>
      <c r="B29" s="499" t="s">
        <v>74</v>
      </c>
      <c r="C29" s="499" t="s">
        <v>77</v>
      </c>
      <c r="D29" s="499" t="s">
        <v>80</v>
      </c>
      <c r="E29" s="552">
        <v>1</v>
      </c>
      <c r="F29" s="553" t="s">
        <v>1233</v>
      </c>
      <c r="G29" s="553" t="s">
        <v>1051</v>
      </c>
      <c r="H29" s="554">
        <v>200000</v>
      </c>
      <c r="I29" s="555"/>
      <c r="J29" s="428">
        <v>0.29399999999999998</v>
      </c>
      <c r="K29" s="428">
        <v>0.29399999999999998</v>
      </c>
      <c r="L29" s="556"/>
      <c r="M29" s="557"/>
      <c r="N29" s="557"/>
      <c r="O29" s="558"/>
      <c r="P29" s="558"/>
      <c r="Q29" s="559"/>
      <c r="R29" s="559"/>
      <c r="S29" s="560"/>
      <c r="T29" s="80"/>
      <c r="U29" s="80"/>
      <c r="V29" s="80"/>
    </row>
    <row r="30" spans="1:22" s="561" customFormat="1" ht="17.25" customHeight="1">
      <c r="A30" s="551">
        <v>8</v>
      </c>
      <c r="B30" s="499" t="s">
        <v>75</v>
      </c>
      <c r="C30" s="499" t="s">
        <v>78</v>
      </c>
      <c r="D30" s="499" t="s">
        <v>80</v>
      </c>
      <c r="E30" s="552">
        <v>1</v>
      </c>
      <c r="F30" s="553" t="s">
        <v>1233</v>
      </c>
      <c r="G30" s="553" t="s">
        <v>1051</v>
      </c>
      <c r="H30" s="554">
        <v>0</v>
      </c>
      <c r="I30" s="345" t="s">
        <v>2532</v>
      </c>
      <c r="J30" s="428">
        <v>0.46</v>
      </c>
      <c r="K30" s="428">
        <v>0.46</v>
      </c>
      <c r="L30" s="556"/>
      <c r="M30" s="557"/>
      <c r="N30" s="557"/>
      <c r="O30" s="558"/>
      <c r="P30" s="558"/>
      <c r="Q30" s="559"/>
      <c r="R30" s="559"/>
      <c r="S30" s="560"/>
      <c r="T30" s="80"/>
      <c r="U30" s="80"/>
      <c r="V30" s="80"/>
    </row>
    <row r="31" spans="1:22" s="561" customFormat="1" ht="17.25" customHeight="1">
      <c r="A31" s="551"/>
      <c r="B31" s="499" t="s">
        <v>75</v>
      </c>
      <c r="C31" s="499" t="s">
        <v>78</v>
      </c>
      <c r="D31" s="499" t="s">
        <v>80</v>
      </c>
      <c r="E31" s="552">
        <v>1</v>
      </c>
      <c r="F31" s="553" t="s">
        <v>1233</v>
      </c>
      <c r="G31" s="553" t="s">
        <v>1051</v>
      </c>
      <c r="H31" s="554">
        <v>5000</v>
      </c>
      <c r="I31" s="555"/>
      <c r="J31" s="428">
        <v>0.46</v>
      </c>
      <c r="K31" s="428">
        <v>0.46</v>
      </c>
      <c r="L31" s="556"/>
      <c r="M31" s="557"/>
      <c r="N31" s="557"/>
      <c r="O31" s="558"/>
      <c r="P31" s="558"/>
      <c r="Q31" s="559"/>
      <c r="R31" s="559"/>
      <c r="S31" s="560"/>
      <c r="T31" s="80"/>
      <c r="U31" s="80"/>
      <c r="V31" s="80"/>
    </row>
    <row r="32" spans="1:22" s="561" customFormat="1" ht="17.25" customHeight="1">
      <c r="A32" s="551"/>
      <c r="B32" s="499" t="s">
        <v>75</v>
      </c>
      <c r="C32" s="499" t="s">
        <v>78</v>
      </c>
      <c r="D32" s="499" t="s">
        <v>80</v>
      </c>
      <c r="E32" s="552">
        <v>1</v>
      </c>
      <c r="F32" s="553" t="s">
        <v>1233</v>
      </c>
      <c r="G32" s="553" t="s">
        <v>1051</v>
      </c>
      <c r="H32" s="554">
        <v>10000</v>
      </c>
      <c r="I32" s="555"/>
      <c r="J32" s="428">
        <v>0.44500000000000001</v>
      </c>
      <c r="K32" s="428">
        <v>0.44500000000000001</v>
      </c>
      <c r="L32" s="556"/>
      <c r="M32" s="557"/>
      <c r="N32" s="557"/>
      <c r="O32" s="558"/>
      <c r="P32" s="558"/>
      <c r="Q32" s="559"/>
      <c r="R32" s="559"/>
      <c r="S32" s="560"/>
      <c r="T32" s="80"/>
      <c r="U32" s="80"/>
      <c r="V32" s="80"/>
    </row>
    <row r="33" spans="1:22" s="561" customFormat="1" ht="17.25" customHeight="1">
      <c r="A33" s="551"/>
      <c r="B33" s="499" t="s">
        <v>75</v>
      </c>
      <c r="C33" s="499" t="s">
        <v>78</v>
      </c>
      <c r="D33" s="499" t="s">
        <v>80</v>
      </c>
      <c r="E33" s="552">
        <v>1</v>
      </c>
      <c r="F33" s="553" t="s">
        <v>1233</v>
      </c>
      <c r="G33" s="553" t="s">
        <v>1051</v>
      </c>
      <c r="H33" s="554">
        <v>30000</v>
      </c>
      <c r="I33" s="555"/>
      <c r="J33" s="428">
        <v>0.44500000000000001</v>
      </c>
      <c r="K33" s="428">
        <v>0.44500000000000001</v>
      </c>
      <c r="L33" s="556"/>
      <c r="M33" s="557"/>
      <c r="N33" s="557"/>
      <c r="O33" s="558"/>
      <c r="P33" s="558"/>
      <c r="Q33" s="559"/>
      <c r="R33" s="559"/>
      <c r="S33" s="560"/>
      <c r="T33" s="80"/>
      <c r="U33" s="80"/>
      <c r="V33" s="80"/>
    </row>
    <row r="34" spans="1:22" s="561" customFormat="1" ht="17.25" customHeight="1">
      <c r="A34" s="551"/>
      <c r="B34" s="499" t="s">
        <v>75</v>
      </c>
      <c r="C34" s="499" t="s">
        <v>78</v>
      </c>
      <c r="D34" s="499" t="s">
        <v>80</v>
      </c>
      <c r="E34" s="552">
        <v>1</v>
      </c>
      <c r="F34" s="553" t="s">
        <v>1233</v>
      </c>
      <c r="G34" s="553" t="s">
        <v>1051</v>
      </c>
      <c r="H34" s="554">
        <v>50000</v>
      </c>
      <c r="I34" s="555"/>
      <c r="J34" s="428">
        <v>0.436</v>
      </c>
      <c r="K34" s="428">
        <v>0.436</v>
      </c>
      <c r="L34" s="556"/>
      <c r="M34" s="557"/>
      <c r="N34" s="557"/>
      <c r="O34" s="558"/>
      <c r="P34" s="558"/>
      <c r="Q34" s="559"/>
      <c r="R34" s="559"/>
      <c r="S34" s="560"/>
      <c r="T34" s="80"/>
      <c r="U34" s="80"/>
      <c r="V34" s="80"/>
    </row>
    <row r="35" spans="1:22" s="561" customFormat="1" ht="17.25" customHeight="1">
      <c r="A35" s="551"/>
      <c r="B35" s="499" t="s">
        <v>75</v>
      </c>
      <c r="C35" s="499" t="s">
        <v>78</v>
      </c>
      <c r="D35" s="499" t="s">
        <v>80</v>
      </c>
      <c r="E35" s="552">
        <v>1</v>
      </c>
      <c r="F35" s="553" t="s">
        <v>1233</v>
      </c>
      <c r="G35" s="553" t="s">
        <v>1051</v>
      </c>
      <c r="H35" s="554">
        <v>100000</v>
      </c>
      <c r="I35" s="555"/>
      <c r="J35" s="428">
        <v>0.436</v>
      </c>
      <c r="K35" s="428">
        <v>0.436</v>
      </c>
      <c r="L35" s="556"/>
      <c r="M35" s="557"/>
      <c r="N35" s="557"/>
      <c r="O35" s="558"/>
      <c r="P35" s="558"/>
      <c r="Q35" s="559"/>
      <c r="R35" s="559"/>
      <c r="S35" s="560"/>
      <c r="T35" s="80"/>
      <c r="U35" s="80"/>
      <c r="V35" s="80"/>
    </row>
    <row r="36" spans="1:22" s="561" customFormat="1" ht="17.25" customHeight="1">
      <c r="A36" s="551"/>
      <c r="B36" s="499" t="s">
        <v>75</v>
      </c>
      <c r="C36" s="499" t="s">
        <v>78</v>
      </c>
      <c r="D36" s="499" t="s">
        <v>80</v>
      </c>
      <c r="E36" s="552">
        <v>1</v>
      </c>
      <c r="F36" s="553" t="s">
        <v>1233</v>
      </c>
      <c r="G36" s="553" t="s">
        <v>1051</v>
      </c>
      <c r="H36" s="554">
        <v>200000</v>
      </c>
      <c r="I36" s="555"/>
      <c r="J36" s="428">
        <v>0.42699999999999999</v>
      </c>
      <c r="K36" s="428">
        <v>0.42699999999999999</v>
      </c>
      <c r="L36" s="556"/>
      <c r="M36" s="557"/>
      <c r="N36" s="557"/>
      <c r="O36" s="558"/>
      <c r="P36" s="558"/>
      <c r="Q36" s="559"/>
      <c r="R36" s="559"/>
      <c r="S36" s="560"/>
      <c r="T36" s="80"/>
      <c r="U36" s="80"/>
      <c r="V36" s="80"/>
    </row>
    <row r="37" spans="1:22" s="561" customFormat="1" ht="17.25" customHeight="1">
      <c r="A37" s="551">
        <v>9</v>
      </c>
      <c r="B37" s="499" t="s">
        <v>76</v>
      </c>
      <c r="C37" s="499" t="s">
        <v>79</v>
      </c>
      <c r="D37" s="499" t="s">
        <v>80</v>
      </c>
      <c r="E37" s="552">
        <v>1</v>
      </c>
      <c r="F37" s="553" t="s">
        <v>1233</v>
      </c>
      <c r="G37" s="553" t="s">
        <v>1051</v>
      </c>
      <c r="H37" s="554">
        <v>0</v>
      </c>
      <c r="I37" s="345" t="s">
        <v>2532</v>
      </c>
      <c r="J37" s="428">
        <v>0.09</v>
      </c>
      <c r="K37" s="428">
        <v>0.09</v>
      </c>
      <c r="L37" s="556"/>
      <c r="M37" s="557"/>
      <c r="N37" s="557"/>
      <c r="O37" s="558"/>
      <c r="P37" s="558"/>
      <c r="Q37" s="559"/>
      <c r="R37" s="559"/>
      <c r="S37" s="560"/>
      <c r="T37" s="80"/>
      <c r="U37" s="80"/>
      <c r="V37" s="80"/>
    </row>
    <row r="38" spans="1:22" s="539" customFormat="1" ht="17.25" customHeight="1">
      <c r="A38" s="562"/>
      <c r="B38" s="563" t="s">
        <v>76</v>
      </c>
      <c r="C38" s="563" t="s">
        <v>79</v>
      </c>
      <c r="D38" s="563" t="s">
        <v>80</v>
      </c>
      <c r="E38" s="564">
        <v>1</v>
      </c>
      <c r="F38" s="565" t="s">
        <v>313</v>
      </c>
      <c r="G38" s="565" t="s">
        <v>314</v>
      </c>
      <c r="H38" s="566">
        <v>5000</v>
      </c>
      <c r="I38" s="567"/>
      <c r="J38" s="428">
        <v>0.09</v>
      </c>
      <c r="K38" s="428">
        <v>0.09</v>
      </c>
      <c r="L38" s="568"/>
      <c r="M38" s="569"/>
      <c r="N38" s="569"/>
      <c r="O38" s="570"/>
      <c r="P38" s="570"/>
      <c r="Q38" s="571"/>
      <c r="R38" s="571"/>
      <c r="S38" s="572"/>
      <c r="T38" s="80"/>
      <c r="U38" s="80"/>
      <c r="V38" s="80"/>
    </row>
    <row r="39" spans="1:22" s="539" customFormat="1" ht="17.25" customHeight="1">
      <c r="A39" s="562"/>
      <c r="B39" s="563" t="s">
        <v>76</v>
      </c>
      <c r="C39" s="563" t="s">
        <v>79</v>
      </c>
      <c r="D39" s="563" t="s">
        <v>80</v>
      </c>
      <c r="E39" s="564">
        <v>1</v>
      </c>
      <c r="F39" s="565" t="s">
        <v>313</v>
      </c>
      <c r="G39" s="565" t="s">
        <v>314</v>
      </c>
      <c r="H39" s="566">
        <v>10000</v>
      </c>
      <c r="I39" s="567"/>
      <c r="J39" s="428">
        <v>8.6999999999999994E-2</v>
      </c>
      <c r="K39" s="428">
        <v>8.6999999999999994E-2</v>
      </c>
      <c r="L39" s="568"/>
      <c r="M39" s="569"/>
      <c r="N39" s="569"/>
      <c r="O39" s="570"/>
      <c r="P39" s="570"/>
      <c r="Q39" s="571"/>
      <c r="R39" s="571"/>
      <c r="S39" s="572"/>
      <c r="T39" s="80"/>
      <c r="U39" s="80"/>
      <c r="V39" s="80"/>
    </row>
    <row r="40" spans="1:22" s="539" customFormat="1" ht="17.25" customHeight="1">
      <c r="A40" s="562"/>
      <c r="B40" s="563" t="s">
        <v>76</v>
      </c>
      <c r="C40" s="563" t="s">
        <v>79</v>
      </c>
      <c r="D40" s="563" t="s">
        <v>80</v>
      </c>
      <c r="E40" s="564">
        <v>1</v>
      </c>
      <c r="F40" s="565" t="s">
        <v>313</v>
      </c>
      <c r="G40" s="565" t="s">
        <v>314</v>
      </c>
      <c r="H40" s="566">
        <v>30000</v>
      </c>
      <c r="I40" s="567"/>
      <c r="J40" s="428">
        <v>8.5000000000000006E-2</v>
      </c>
      <c r="K40" s="428">
        <v>8.5000000000000006E-2</v>
      </c>
      <c r="L40" s="568"/>
      <c r="M40" s="569"/>
      <c r="N40" s="569"/>
      <c r="O40" s="570"/>
      <c r="P40" s="570"/>
      <c r="Q40" s="571"/>
      <c r="R40" s="571"/>
      <c r="S40" s="572"/>
      <c r="T40" s="80"/>
      <c r="U40" s="80"/>
      <c r="V40" s="80"/>
    </row>
    <row r="41" spans="1:22" s="539" customFormat="1" ht="17.25" customHeight="1">
      <c r="A41" s="562"/>
      <c r="B41" s="563" t="s">
        <v>76</v>
      </c>
      <c r="C41" s="563" t="s">
        <v>79</v>
      </c>
      <c r="D41" s="563" t="s">
        <v>80</v>
      </c>
      <c r="E41" s="564">
        <v>1</v>
      </c>
      <c r="F41" s="565" t="s">
        <v>313</v>
      </c>
      <c r="G41" s="565" t="s">
        <v>314</v>
      </c>
      <c r="H41" s="566">
        <v>50000</v>
      </c>
      <c r="I41" s="567"/>
      <c r="J41" s="428">
        <v>8.3000000000000004E-2</v>
      </c>
      <c r="K41" s="428">
        <v>8.3000000000000004E-2</v>
      </c>
      <c r="L41" s="568"/>
      <c r="M41" s="569"/>
      <c r="N41" s="569"/>
      <c r="O41" s="570"/>
      <c r="P41" s="570"/>
      <c r="Q41" s="571"/>
      <c r="R41" s="571"/>
      <c r="S41" s="572"/>
      <c r="T41" s="80"/>
      <c r="U41" s="80"/>
      <c r="V41" s="80"/>
    </row>
    <row r="42" spans="1:22" s="539" customFormat="1" ht="17.25" customHeight="1">
      <c r="A42" s="562"/>
      <c r="B42" s="563" t="s">
        <v>76</v>
      </c>
      <c r="C42" s="563" t="s">
        <v>79</v>
      </c>
      <c r="D42" s="563" t="s">
        <v>80</v>
      </c>
      <c r="E42" s="564">
        <v>1</v>
      </c>
      <c r="F42" s="565" t="s">
        <v>313</v>
      </c>
      <c r="G42" s="565" t="s">
        <v>314</v>
      </c>
      <c r="H42" s="566">
        <v>100000</v>
      </c>
      <c r="I42" s="567"/>
      <c r="J42" s="428">
        <v>8.1000000000000003E-2</v>
      </c>
      <c r="K42" s="428">
        <v>8.1000000000000003E-2</v>
      </c>
      <c r="L42" s="568"/>
      <c r="M42" s="569"/>
      <c r="N42" s="569"/>
      <c r="O42" s="570"/>
      <c r="P42" s="570"/>
      <c r="Q42" s="571"/>
      <c r="R42" s="571"/>
      <c r="S42" s="572"/>
      <c r="T42" s="80"/>
      <c r="U42" s="80"/>
      <c r="V42" s="80"/>
    </row>
    <row r="43" spans="1:22" s="539" customFormat="1" ht="17.25" customHeight="1">
      <c r="A43" s="562"/>
      <c r="B43" s="563" t="s">
        <v>76</v>
      </c>
      <c r="C43" s="563" t="s">
        <v>79</v>
      </c>
      <c r="D43" s="563" t="s">
        <v>80</v>
      </c>
      <c r="E43" s="564">
        <v>1</v>
      </c>
      <c r="F43" s="565" t="s">
        <v>313</v>
      </c>
      <c r="G43" s="565" t="s">
        <v>314</v>
      </c>
      <c r="H43" s="566">
        <v>200000</v>
      </c>
      <c r="I43" s="567"/>
      <c r="J43" s="428">
        <v>7.9000000000000001E-2</v>
      </c>
      <c r="K43" s="428">
        <v>7.9000000000000001E-2</v>
      </c>
      <c r="L43" s="568"/>
      <c r="M43" s="569"/>
      <c r="N43" s="569"/>
      <c r="O43" s="570"/>
      <c r="P43" s="570"/>
      <c r="Q43" s="571"/>
      <c r="R43" s="571"/>
      <c r="S43" s="572"/>
      <c r="T43" s="80"/>
      <c r="U43" s="80"/>
      <c r="V43" s="80"/>
    </row>
    <row r="44" spans="1:22" s="539" customFormat="1" ht="17.25" customHeight="1">
      <c r="A44" s="565">
        <v>10</v>
      </c>
      <c r="B44" s="573" t="s">
        <v>1303</v>
      </c>
      <c r="C44" s="573" t="s">
        <v>1305</v>
      </c>
      <c r="D44" s="563" t="s">
        <v>1032</v>
      </c>
      <c r="E44" s="565">
        <v>1</v>
      </c>
      <c r="F44" s="525" t="s">
        <v>1168</v>
      </c>
      <c r="G44" s="565" t="s">
        <v>1318</v>
      </c>
      <c r="H44" s="573">
        <v>0</v>
      </c>
      <c r="I44" s="345" t="s">
        <v>2532</v>
      </c>
      <c r="J44" s="912">
        <v>0.15</v>
      </c>
      <c r="K44" s="428">
        <v>0.15</v>
      </c>
      <c r="L44" s="568"/>
      <c r="M44" s="569"/>
      <c r="N44" s="569"/>
      <c r="O44" s="570"/>
      <c r="P44" s="570"/>
      <c r="Q44" s="571"/>
      <c r="R44" s="571"/>
      <c r="S44" s="571"/>
      <c r="T44" s="80"/>
      <c r="U44" s="80"/>
      <c r="V44" s="80"/>
    </row>
    <row r="45" spans="1:22" s="540" customFormat="1">
      <c r="A45" s="574"/>
      <c r="B45" s="573" t="s">
        <v>1303</v>
      </c>
      <c r="C45" s="573" t="s">
        <v>1305</v>
      </c>
      <c r="D45" s="563" t="s">
        <v>1320</v>
      </c>
      <c r="E45" s="565">
        <v>1</v>
      </c>
      <c r="F45" s="525" t="s">
        <v>1168</v>
      </c>
      <c r="G45" s="565" t="s">
        <v>1318</v>
      </c>
      <c r="H45" s="575">
        <v>5000</v>
      </c>
      <c r="I45" s="576"/>
      <c r="J45" s="912">
        <v>0.15</v>
      </c>
      <c r="K45" s="915">
        <v>0.15</v>
      </c>
      <c r="L45" s="574"/>
      <c r="M45" s="574"/>
      <c r="N45" s="574"/>
      <c r="O45" s="574"/>
      <c r="P45" s="574"/>
      <c r="Q45" s="574"/>
      <c r="R45" s="574"/>
      <c r="S45" s="574"/>
      <c r="T45" s="80"/>
      <c r="U45" s="80"/>
      <c r="V45" s="80"/>
    </row>
    <row r="46" spans="1:22" s="540" customFormat="1">
      <c r="A46" s="574"/>
      <c r="B46" s="573" t="s">
        <v>1303</v>
      </c>
      <c r="C46" s="573" t="s">
        <v>1305</v>
      </c>
      <c r="D46" s="563" t="s">
        <v>1320</v>
      </c>
      <c r="E46" s="565">
        <v>1</v>
      </c>
      <c r="F46" s="525" t="s">
        <v>1168</v>
      </c>
      <c r="G46" s="565" t="s">
        <v>1318</v>
      </c>
      <c r="H46" s="575">
        <v>10000</v>
      </c>
      <c r="I46" s="576"/>
      <c r="J46" s="912">
        <v>0.14499999999999999</v>
      </c>
      <c r="K46" s="915">
        <v>0.14499999999999999</v>
      </c>
      <c r="L46" s="574"/>
      <c r="M46" s="574"/>
      <c r="N46" s="574"/>
      <c r="O46" s="574"/>
      <c r="P46" s="574"/>
      <c r="Q46" s="574"/>
      <c r="R46" s="574"/>
      <c r="S46" s="574"/>
      <c r="T46" s="80"/>
      <c r="U46" s="80"/>
      <c r="V46" s="80"/>
    </row>
    <row r="47" spans="1:22" s="540" customFormat="1">
      <c r="A47" s="574"/>
      <c r="B47" s="573" t="s">
        <v>1303</v>
      </c>
      <c r="C47" s="573" t="s">
        <v>1305</v>
      </c>
      <c r="D47" s="563" t="s">
        <v>1320</v>
      </c>
      <c r="E47" s="565">
        <v>1</v>
      </c>
      <c r="F47" s="525" t="s">
        <v>1168</v>
      </c>
      <c r="G47" s="565" t="s">
        <v>1318</v>
      </c>
      <c r="H47" s="575">
        <v>30000</v>
      </c>
      <c r="I47" s="576"/>
      <c r="J47" s="912">
        <v>0.14199999999999999</v>
      </c>
      <c r="K47" s="915">
        <v>0.14199999999999999</v>
      </c>
      <c r="L47" s="574"/>
      <c r="M47" s="574"/>
      <c r="N47" s="574"/>
      <c r="O47" s="574"/>
      <c r="P47" s="574"/>
      <c r="Q47" s="574"/>
      <c r="R47" s="574"/>
      <c r="S47" s="574"/>
      <c r="T47" s="80"/>
      <c r="U47" s="80"/>
      <c r="V47" s="80"/>
    </row>
    <row r="48" spans="1:22" s="540" customFormat="1">
      <c r="A48" s="574"/>
      <c r="B48" s="573" t="s">
        <v>1303</v>
      </c>
      <c r="C48" s="573" t="s">
        <v>1305</v>
      </c>
      <c r="D48" s="563" t="s">
        <v>1320</v>
      </c>
      <c r="E48" s="565">
        <v>1</v>
      </c>
      <c r="F48" s="525" t="s">
        <v>1168</v>
      </c>
      <c r="G48" s="565" t="s">
        <v>1318</v>
      </c>
      <c r="H48" s="575">
        <v>50000</v>
      </c>
      <c r="I48" s="576"/>
      <c r="J48" s="912">
        <v>0.13900000000000001</v>
      </c>
      <c r="K48" s="915">
        <v>0.13900000000000001</v>
      </c>
      <c r="L48" s="574"/>
      <c r="M48" s="574"/>
      <c r="N48" s="574"/>
      <c r="O48" s="574"/>
      <c r="P48" s="574"/>
      <c r="Q48" s="574"/>
      <c r="R48" s="574"/>
      <c r="S48" s="574"/>
      <c r="T48" s="80"/>
      <c r="U48" s="80"/>
      <c r="V48" s="80"/>
    </row>
    <row r="49" spans="1:22" s="540" customFormat="1">
      <c r="A49" s="574"/>
      <c r="B49" s="573" t="s">
        <v>1303</v>
      </c>
      <c r="C49" s="573" t="s">
        <v>1305</v>
      </c>
      <c r="D49" s="563" t="s">
        <v>1320</v>
      </c>
      <c r="E49" s="565">
        <v>1</v>
      </c>
      <c r="F49" s="525" t="s">
        <v>1168</v>
      </c>
      <c r="G49" s="565" t="s">
        <v>1318</v>
      </c>
      <c r="H49" s="575">
        <v>100000</v>
      </c>
      <c r="I49" s="576"/>
      <c r="J49" s="912">
        <v>0.13600000000000001</v>
      </c>
      <c r="K49" s="915">
        <v>0.13600000000000001</v>
      </c>
      <c r="L49" s="574"/>
      <c r="M49" s="574"/>
      <c r="N49" s="574"/>
      <c r="O49" s="574"/>
      <c r="P49" s="574"/>
      <c r="Q49" s="574"/>
      <c r="R49" s="574"/>
      <c r="S49" s="574"/>
      <c r="T49" s="80"/>
      <c r="U49" s="80"/>
      <c r="V49" s="80"/>
    </row>
    <row r="50" spans="1:22" s="540" customFormat="1">
      <c r="A50" s="574"/>
      <c r="B50" s="573" t="s">
        <v>1303</v>
      </c>
      <c r="C50" s="573" t="s">
        <v>1305</v>
      </c>
      <c r="D50" s="563" t="s">
        <v>1320</v>
      </c>
      <c r="E50" s="565">
        <v>1</v>
      </c>
      <c r="F50" s="525" t="s">
        <v>1168</v>
      </c>
      <c r="G50" s="565" t="s">
        <v>1318</v>
      </c>
      <c r="H50" s="575">
        <v>200000</v>
      </c>
      <c r="I50" s="576"/>
      <c r="J50" s="912">
        <v>0.13300000000000001</v>
      </c>
      <c r="K50" s="915">
        <v>0.13300000000000001</v>
      </c>
      <c r="L50" s="574"/>
      <c r="M50" s="574"/>
      <c r="N50" s="574"/>
      <c r="O50" s="574"/>
      <c r="P50" s="574"/>
      <c r="Q50" s="574"/>
      <c r="R50" s="574"/>
      <c r="S50" s="574"/>
      <c r="T50" s="80"/>
      <c r="U50" s="80"/>
      <c r="V50" s="80"/>
    </row>
    <row r="51" spans="1:22" s="540" customFormat="1">
      <c r="A51" s="576">
        <v>11</v>
      </c>
      <c r="B51" s="573" t="s">
        <v>1304</v>
      </c>
      <c r="C51" s="573" t="s">
        <v>1306</v>
      </c>
      <c r="D51" s="563" t="s">
        <v>1320</v>
      </c>
      <c r="E51" s="565">
        <v>1</v>
      </c>
      <c r="F51" s="525" t="s">
        <v>1168</v>
      </c>
      <c r="G51" s="565" t="s">
        <v>1318</v>
      </c>
      <c r="H51" s="573">
        <v>0</v>
      </c>
      <c r="I51" s="345" t="s">
        <v>2532</v>
      </c>
      <c r="J51" s="912">
        <v>0.14799999999999999</v>
      </c>
      <c r="K51" s="915">
        <v>0.14799999999999999</v>
      </c>
      <c r="L51" s="574"/>
      <c r="M51" s="574"/>
      <c r="N51" s="574"/>
      <c r="O51" s="574"/>
      <c r="P51" s="574"/>
      <c r="Q51" s="574"/>
      <c r="R51" s="574"/>
      <c r="S51" s="574"/>
      <c r="T51" s="80"/>
      <c r="U51" s="80"/>
      <c r="V51" s="80"/>
    </row>
    <row r="52" spans="1:22" s="540" customFormat="1">
      <c r="A52" s="574"/>
      <c r="B52" s="573" t="s">
        <v>1304</v>
      </c>
      <c r="C52" s="573" t="s">
        <v>1306</v>
      </c>
      <c r="D52" s="563" t="s">
        <v>1320</v>
      </c>
      <c r="E52" s="565">
        <v>1</v>
      </c>
      <c r="F52" s="525" t="s">
        <v>1168</v>
      </c>
      <c r="G52" s="565" t="s">
        <v>1318</v>
      </c>
      <c r="H52" s="575">
        <v>5000</v>
      </c>
      <c r="I52" s="576"/>
      <c r="J52" s="912">
        <v>0.14799999999999999</v>
      </c>
      <c r="K52" s="915">
        <v>0.14799999999999999</v>
      </c>
      <c r="L52" s="574"/>
      <c r="M52" s="574"/>
      <c r="N52" s="574"/>
      <c r="O52" s="574"/>
      <c r="P52" s="574"/>
      <c r="Q52" s="574"/>
      <c r="R52" s="574"/>
      <c r="S52" s="574"/>
      <c r="T52" s="80"/>
      <c r="U52" s="80"/>
      <c r="V52" s="80"/>
    </row>
    <row r="53" spans="1:22" s="540" customFormat="1">
      <c r="A53" s="574"/>
      <c r="B53" s="573" t="s">
        <v>1304</v>
      </c>
      <c r="C53" s="573" t="s">
        <v>1306</v>
      </c>
      <c r="D53" s="563" t="s">
        <v>1320</v>
      </c>
      <c r="E53" s="565">
        <v>1</v>
      </c>
      <c r="F53" s="525" t="s">
        <v>1168</v>
      </c>
      <c r="G53" s="565" t="s">
        <v>1318</v>
      </c>
      <c r="H53" s="575">
        <v>10000</v>
      </c>
      <c r="I53" s="576"/>
      <c r="J53" s="912">
        <v>0.14399999999999999</v>
      </c>
      <c r="K53" s="915">
        <v>0.14399999999999999</v>
      </c>
      <c r="L53" s="574"/>
      <c r="M53" s="574"/>
      <c r="N53" s="574"/>
      <c r="O53" s="574"/>
      <c r="P53" s="574"/>
      <c r="Q53" s="574"/>
      <c r="R53" s="574"/>
      <c r="S53" s="574"/>
      <c r="T53" s="80"/>
      <c r="U53" s="80"/>
      <c r="V53" s="80"/>
    </row>
    <row r="54" spans="1:22" s="540" customFormat="1">
      <c r="A54" s="574"/>
      <c r="B54" s="573" t="s">
        <v>1304</v>
      </c>
      <c r="C54" s="573" t="s">
        <v>1306</v>
      </c>
      <c r="D54" s="563" t="s">
        <v>1320</v>
      </c>
      <c r="E54" s="565">
        <v>1</v>
      </c>
      <c r="F54" s="525" t="s">
        <v>1168</v>
      </c>
      <c r="G54" s="565" t="s">
        <v>1318</v>
      </c>
      <c r="H54" s="575">
        <v>30000</v>
      </c>
      <c r="I54" s="576"/>
      <c r="J54" s="912">
        <v>0.14099999999999999</v>
      </c>
      <c r="K54" s="915">
        <v>0.14099999999999999</v>
      </c>
      <c r="L54" s="574"/>
      <c r="M54" s="574"/>
      <c r="N54" s="574"/>
      <c r="O54" s="574"/>
      <c r="P54" s="574"/>
      <c r="Q54" s="574"/>
      <c r="R54" s="574"/>
      <c r="S54" s="574"/>
      <c r="T54" s="80"/>
      <c r="U54" s="80"/>
      <c r="V54" s="80"/>
    </row>
    <row r="55" spans="1:22" s="540" customFormat="1">
      <c r="A55" s="574"/>
      <c r="B55" s="573" t="s">
        <v>1304</v>
      </c>
      <c r="C55" s="573" t="s">
        <v>1306</v>
      </c>
      <c r="D55" s="563" t="s">
        <v>1320</v>
      </c>
      <c r="E55" s="565">
        <v>1</v>
      </c>
      <c r="F55" s="525" t="s">
        <v>1168</v>
      </c>
      <c r="G55" s="565" t="s">
        <v>1318</v>
      </c>
      <c r="H55" s="575">
        <v>50000</v>
      </c>
      <c r="I55" s="576"/>
      <c r="J55" s="912">
        <v>0.13800000000000001</v>
      </c>
      <c r="K55" s="915">
        <v>0.13800000000000001</v>
      </c>
      <c r="L55" s="574"/>
      <c r="M55" s="574"/>
      <c r="N55" s="574"/>
      <c r="O55" s="574"/>
      <c r="P55" s="574"/>
      <c r="Q55" s="574"/>
      <c r="R55" s="574"/>
      <c r="S55" s="574"/>
      <c r="T55" s="80"/>
      <c r="U55" s="80"/>
      <c r="V55" s="80"/>
    </row>
    <row r="56" spans="1:22" s="540" customFormat="1">
      <c r="A56" s="574"/>
      <c r="B56" s="573" t="s">
        <v>1304</v>
      </c>
      <c r="C56" s="573" t="s">
        <v>1306</v>
      </c>
      <c r="D56" s="563" t="s">
        <v>1320</v>
      </c>
      <c r="E56" s="565">
        <v>1</v>
      </c>
      <c r="F56" s="525" t="s">
        <v>1168</v>
      </c>
      <c r="G56" s="565" t="s">
        <v>1318</v>
      </c>
      <c r="H56" s="575">
        <v>100000</v>
      </c>
      <c r="I56" s="576"/>
      <c r="J56" s="912">
        <v>0.13500000000000001</v>
      </c>
      <c r="K56" s="915">
        <v>0.13500000000000001</v>
      </c>
      <c r="L56" s="574"/>
      <c r="M56" s="574"/>
      <c r="N56" s="574"/>
      <c r="O56" s="574"/>
      <c r="P56" s="574"/>
      <c r="Q56" s="574"/>
      <c r="R56" s="574"/>
      <c r="S56" s="574"/>
      <c r="T56" s="80"/>
      <c r="U56" s="80"/>
      <c r="V56" s="80"/>
    </row>
    <row r="57" spans="1:22" s="540" customFormat="1">
      <c r="A57" s="574"/>
      <c r="B57" s="573" t="s">
        <v>1304</v>
      </c>
      <c r="C57" s="573" t="s">
        <v>1306</v>
      </c>
      <c r="D57" s="563" t="s">
        <v>1320</v>
      </c>
      <c r="E57" s="565">
        <v>1</v>
      </c>
      <c r="F57" s="525" t="s">
        <v>1168</v>
      </c>
      <c r="G57" s="565" t="s">
        <v>1318</v>
      </c>
      <c r="H57" s="575">
        <v>200000</v>
      </c>
      <c r="I57" s="576"/>
      <c r="J57" s="912">
        <v>0.13200000000000001</v>
      </c>
      <c r="K57" s="915">
        <v>0.13200000000000001</v>
      </c>
      <c r="L57" s="574"/>
      <c r="M57" s="574"/>
      <c r="N57" s="574"/>
      <c r="O57" s="574"/>
      <c r="P57" s="574"/>
      <c r="Q57" s="574"/>
      <c r="R57" s="574"/>
      <c r="S57" s="574"/>
      <c r="T57" s="80"/>
      <c r="U57" s="80"/>
      <c r="V57" s="80"/>
    </row>
    <row r="58" spans="1:22" s="540" customFormat="1">
      <c r="A58" s="574">
        <v>12</v>
      </c>
      <c r="B58" s="573" t="s">
        <v>1850</v>
      </c>
      <c r="C58" s="573" t="s">
        <v>1851</v>
      </c>
      <c r="D58" s="563" t="s">
        <v>1834</v>
      </c>
      <c r="E58" s="565">
        <v>1</v>
      </c>
      <c r="F58" s="525" t="s">
        <v>1168</v>
      </c>
      <c r="G58" s="565" t="s">
        <v>314</v>
      </c>
      <c r="H58" s="575">
        <v>0</v>
      </c>
      <c r="I58" s="576" t="s">
        <v>1852</v>
      </c>
      <c r="J58" s="912">
        <v>0.27500000000000002</v>
      </c>
      <c r="K58" s="915">
        <v>0.27500000000000002</v>
      </c>
      <c r="L58" s="574"/>
      <c r="M58" s="574"/>
      <c r="N58" s="574"/>
      <c r="O58" s="574"/>
      <c r="P58" s="574"/>
      <c r="Q58" s="574"/>
      <c r="R58" s="574"/>
      <c r="S58" s="574"/>
      <c r="T58" s="80"/>
      <c r="U58" s="80"/>
      <c r="V58" s="80"/>
    </row>
    <row r="59" spans="1:22">
      <c r="A59" s="915">
        <v>13</v>
      </c>
      <c r="B59" s="910" t="s">
        <v>1962</v>
      </c>
      <c r="C59" s="910" t="s">
        <v>1884</v>
      </c>
      <c r="D59" s="911" t="s">
        <v>1963</v>
      </c>
      <c r="E59" s="428">
        <v>1</v>
      </c>
      <c r="F59" s="912" t="s">
        <v>1168</v>
      </c>
      <c r="G59" s="428" t="s">
        <v>1964</v>
      </c>
      <c r="H59" s="913">
        <v>0</v>
      </c>
      <c r="I59" s="914" t="s">
        <v>2533</v>
      </c>
      <c r="J59" s="912">
        <v>1.175</v>
      </c>
      <c r="K59" s="915">
        <v>1.22</v>
      </c>
      <c r="L59" s="866"/>
      <c r="M59" s="866"/>
      <c r="N59" s="866"/>
      <c r="O59" s="866"/>
      <c r="P59" s="866"/>
      <c r="Q59" s="866"/>
      <c r="R59" s="866"/>
      <c r="S59" s="866"/>
      <c r="T59" s="80"/>
      <c r="U59" s="80"/>
      <c r="V59" s="80"/>
    </row>
    <row r="60" spans="1:22" s="1029" customFormat="1">
      <c r="A60" s="1022"/>
      <c r="B60" s="1023" t="s">
        <v>1886</v>
      </c>
      <c r="C60" s="1023" t="s">
        <v>1884</v>
      </c>
      <c r="D60" s="1024" t="s">
        <v>1965</v>
      </c>
      <c r="E60" s="1025">
        <v>1</v>
      </c>
      <c r="F60" s="1026" t="s">
        <v>1168</v>
      </c>
      <c r="G60" s="1025" t="s">
        <v>1964</v>
      </c>
      <c r="H60" s="1027">
        <v>5000</v>
      </c>
      <c r="I60" s="1028"/>
      <c r="J60" s="1026">
        <v>1.32</v>
      </c>
      <c r="K60" s="1030">
        <v>1.32</v>
      </c>
      <c r="L60" s="1022"/>
      <c r="M60" s="1022"/>
      <c r="N60" s="1022"/>
      <c r="O60" s="1022"/>
      <c r="P60" s="1022"/>
      <c r="Q60" s="1022"/>
      <c r="R60" s="1022"/>
      <c r="S60" s="1022"/>
      <c r="T60" s="80"/>
      <c r="U60" s="80"/>
      <c r="V60" s="80"/>
    </row>
    <row r="61" spans="1:22" s="1029" customFormat="1">
      <c r="A61" s="1022"/>
      <c r="B61" s="1023" t="s">
        <v>1886</v>
      </c>
      <c r="C61" s="1023" t="s">
        <v>1884</v>
      </c>
      <c r="D61" s="1024" t="s">
        <v>1965</v>
      </c>
      <c r="E61" s="1025">
        <v>1</v>
      </c>
      <c r="F61" s="1026" t="s">
        <v>1168</v>
      </c>
      <c r="G61" s="1025" t="s">
        <v>1964</v>
      </c>
      <c r="H61" s="1027">
        <v>30000</v>
      </c>
      <c r="I61" s="1028"/>
      <c r="J61" s="1026">
        <v>1.2949999999999999</v>
      </c>
      <c r="K61" s="1030">
        <v>1.2949999999999999</v>
      </c>
      <c r="L61" s="1022"/>
      <c r="M61" s="1022"/>
      <c r="N61" s="1022"/>
      <c r="O61" s="1022"/>
      <c r="P61" s="1022"/>
      <c r="Q61" s="1022"/>
      <c r="R61" s="1022"/>
      <c r="S61" s="1022"/>
      <c r="T61" s="80"/>
      <c r="U61" s="80"/>
      <c r="V61" s="80"/>
    </row>
    <row r="62" spans="1:22" s="1029" customFormat="1">
      <c r="A62" s="1022"/>
      <c r="B62" s="1023" t="s">
        <v>1886</v>
      </c>
      <c r="C62" s="1023" t="s">
        <v>1884</v>
      </c>
      <c r="D62" s="1024" t="s">
        <v>1965</v>
      </c>
      <c r="E62" s="1025">
        <v>1</v>
      </c>
      <c r="F62" s="1026" t="s">
        <v>1168</v>
      </c>
      <c r="G62" s="1025" t="s">
        <v>1964</v>
      </c>
      <c r="H62" s="1027">
        <v>50000</v>
      </c>
      <c r="I62" s="1028"/>
      <c r="J62" s="1026">
        <v>1.2749999999999999</v>
      </c>
      <c r="K62" s="1030">
        <v>1.2749999999999999</v>
      </c>
      <c r="L62" s="1022"/>
      <c r="M62" s="1022"/>
      <c r="N62" s="1022"/>
      <c r="O62" s="1022"/>
      <c r="P62" s="1022"/>
      <c r="Q62" s="1022"/>
      <c r="R62" s="1022"/>
      <c r="S62" s="1022"/>
      <c r="T62" s="80"/>
      <c r="U62" s="80"/>
      <c r="V62" s="80"/>
    </row>
    <row r="63" spans="1:22">
      <c r="A63" s="915">
        <v>14</v>
      </c>
      <c r="B63" s="910" t="s">
        <v>1887</v>
      </c>
      <c r="C63" s="910" t="s">
        <v>1888</v>
      </c>
      <c r="D63" s="911" t="s">
        <v>1966</v>
      </c>
      <c r="E63" s="428">
        <v>1</v>
      </c>
      <c r="F63" s="912" t="s">
        <v>1168</v>
      </c>
      <c r="G63" s="428" t="s">
        <v>1964</v>
      </c>
      <c r="H63" s="913">
        <v>0</v>
      </c>
      <c r="I63" s="914" t="s">
        <v>2534</v>
      </c>
      <c r="J63" s="912">
        <v>0.66500000000000004</v>
      </c>
      <c r="K63" s="915">
        <v>0.66500000000000004</v>
      </c>
      <c r="L63" s="866"/>
      <c r="M63" s="866"/>
      <c r="N63" s="866"/>
      <c r="O63" s="866"/>
      <c r="P63" s="866"/>
      <c r="Q63" s="866"/>
      <c r="R63" s="866"/>
      <c r="S63" s="866"/>
      <c r="T63" s="80"/>
      <c r="U63" s="80"/>
      <c r="V63" s="80"/>
    </row>
    <row r="64" spans="1:22" s="1029" customFormat="1">
      <c r="A64" s="1030"/>
      <c r="B64" s="1023" t="s">
        <v>1887</v>
      </c>
      <c r="C64" s="1023" t="s">
        <v>1888</v>
      </c>
      <c r="D64" s="1024" t="s">
        <v>1967</v>
      </c>
      <c r="E64" s="1025">
        <v>1</v>
      </c>
      <c r="F64" s="1026" t="s">
        <v>1168</v>
      </c>
      <c r="G64" s="1025" t="s">
        <v>1964</v>
      </c>
      <c r="H64" s="1027">
        <v>5000</v>
      </c>
      <c r="I64" s="1028"/>
      <c r="J64" s="1026">
        <v>0.72</v>
      </c>
      <c r="K64" s="1030">
        <v>0.72</v>
      </c>
      <c r="L64" s="1022"/>
      <c r="M64" s="1022"/>
      <c r="N64" s="1022"/>
      <c r="O64" s="1022"/>
      <c r="P64" s="1022"/>
      <c r="Q64" s="1022"/>
      <c r="R64" s="1022"/>
      <c r="S64" s="1022"/>
      <c r="T64" s="80"/>
      <c r="U64" s="80"/>
      <c r="V64" s="80"/>
    </row>
    <row r="65" spans="1:22" s="1029" customFormat="1">
      <c r="A65" s="1030"/>
      <c r="B65" s="1023" t="s">
        <v>1887</v>
      </c>
      <c r="C65" s="1023" t="s">
        <v>1888</v>
      </c>
      <c r="D65" s="1024" t="s">
        <v>1967</v>
      </c>
      <c r="E65" s="1025">
        <v>1</v>
      </c>
      <c r="F65" s="1026" t="s">
        <v>1168</v>
      </c>
      <c r="G65" s="1025" t="s">
        <v>1964</v>
      </c>
      <c r="H65" s="1027">
        <v>30000</v>
      </c>
      <c r="I65" s="1028"/>
      <c r="J65" s="1026">
        <v>0.70499999999999996</v>
      </c>
      <c r="K65" s="1030">
        <v>0.70499999999999996</v>
      </c>
      <c r="L65" s="1022"/>
      <c r="M65" s="1022"/>
      <c r="N65" s="1022"/>
      <c r="O65" s="1022"/>
      <c r="P65" s="1022"/>
      <c r="Q65" s="1022"/>
      <c r="R65" s="1022"/>
      <c r="S65" s="1022"/>
      <c r="T65" s="80"/>
      <c r="U65" s="80"/>
      <c r="V65" s="80"/>
    </row>
    <row r="66" spans="1:22" s="1029" customFormat="1">
      <c r="A66" s="1030"/>
      <c r="B66" s="1023" t="s">
        <v>1887</v>
      </c>
      <c r="C66" s="1023" t="s">
        <v>1888</v>
      </c>
      <c r="D66" s="1024" t="s">
        <v>1967</v>
      </c>
      <c r="E66" s="1025">
        <v>1</v>
      </c>
      <c r="F66" s="1026" t="s">
        <v>1168</v>
      </c>
      <c r="G66" s="1025" t="s">
        <v>1964</v>
      </c>
      <c r="H66" s="1027">
        <v>50000</v>
      </c>
      <c r="I66" s="1028"/>
      <c r="J66" s="1026">
        <v>0.69499999999999995</v>
      </c>
      <c r="K66" s="1030">
        <v>0.69499999999999995</v>
      </c>
      <c r="L66" s="1022"/>
      <c r="M66" s="1022"/>
      <c r="N66" s="1022"/>
      <c r="O66" s="1022"/>
      <c r="P66" s="1022"/>
      <c r="Q66" s="1022"/>
      <c r="R66" s="1022"/>
      <c r="S66" s="1022"/>
      <c r="T66" s="80"/>
      <c r="U66" s="80"/>
      <c r="V66" s="80"/>
    </row>
    <row r="67" spans="1:22" s="1040" customFormat="1">
      <c r="A67" s="915">
        <v>15</v>
      </c>
      <c r="B67" s="910" t="s">
        <v>2240</v>
      </c>
      <c r="C67" s="910" t="s">
        <v>2198</v>
      </c>
      <c r="D67" s="911" t="s">
        <v>2238</v>
      </c>
      <c r="E67" s="428">
        <v>1</v>
      </c>
      <c r="F67" s="912" t="s">
        <v>1168</v>
      </c>
      <c r="G67" s="428" t="s">
        <v>1247</v>
      </c>
      <c r="H67" s="913">
        <v>0</v>
      </c>
      <c r="I67" s="914" t="s">
        <v>2535</v>
      </c>
      <c r="J67" s="1258">
        <v>1.175</v>
      </c>
      <c r="K67" s="915">
        <v>1.2749999999999999</v>
      </c>
      <c r="L67" s="1039"/>
      <c r="M67" s="1039"/>
      <c r="N67" s="1039"/>
      <c r="O67" s="1039"/>
      <c r="P67" s="1039"/>
      <c r="Q67" s="1039"/>
      <c r="R67" s="1039"/>
      <c r="S67" s="1039"/>
      <c r="T67" s="80"/>
      <c r="U67" s="80"/>
      <c r="V67" s="80"/>
    </row>
    <row r="68" spans="1:22" s="1315" customFormat="1">
      <c r="A68" s="1313">
        <v>16</v>
      </c>
      <c r="B68" s="1313" t="s">
        <v>2631</v>
      </c>
      <c r="C68" s="1316" t="s">
        <v>2632</v>
      </c>
      <c r="D68" s="1319" t="s">
        <v>2634</v>
      </c>
      <c r="E68" s="1255">
        <v>1</v>
      </c>
      <c r="F68" s="1319" t="s">
        <v>1168</v>
      </c>
      <c r="G68" s="1320" t="s">
        <v>1247</v>
      </c>
      <c r="H68" s="1321">
        <v>0</v>
      </c>
      <c r="I68" s="1322" t="s">
        <v>2535</v>
      </c>
      <c r="J68" s="866">
        <v>1.08</v>
      </c>
      <c r="K68" s="866"/>
      <c r="L68" s="866"/>
      <c r="M68" s="866"/>
      <c r="N68" s="866"/>
      <c r="O68" s="866"/>
      <c r="P68" s="866"/>
      <c r="Q68" s="866"/>
      <c r="R68" s="866"/>
      <c r="S68" s="1313"/>
    </row>
  </sheetData>
  <phoneticPr fontId="3" type="noConversion"/>
  <printOptions horizontalCentered="1"/>
  <pageMargins left="0.15748031496062992" right="0.15748031496062992" top="0.33" bottom="0.25" header="0.31" footer="0.17"/>
  <pageSetup paperSize="9" scale="75" orientation="landscape" r:id="rId1"/>
  <headerFooter alignWithMargins="0">
    <oddFooter>第 &amp;P 页，共 &amp;N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51"/>
  <sheetViews>
    <sheetView showGridLines="0" zoomScale="90" zoomScaleNormal="90" workbookViewId="0">
      <pane xSplit="3" ySplit="15" topLeftCell="D16" activePane="bottomRight" state="frozen"/>
      <selection pane="topRight" activeCell="D1" sqref="D1"/>
      <selection pane="bottomLeft" activeCell="A16" sqref="A16"/>
      <selection pane="bottomRight" activeCell="B4" sqref="B4"/>
    </sheetView>
  </sheetViews>
  <sheetFormatPr defaultColWidth="9" defaultRowHeight="10.199999999999999"/>
  <cols>
    <col min="1" max="1" width="4.09765625" style="2" customWidth="1"/>
    <col min="2" max="2" width="12.09765625" style="2" customWidth="1"/>
    <col min="3" max="3" width="32.8984375" style="2" customWidth="1"/>
    <col min="4" max="4" width="24.69921875" style="584" customWidth="1"/>
    <col min="5" max="5" width="6.3984375" style="4" customWidth="1"/>
    <col min="6" max="6" width="3.8984375" style="4" customWidth="1"/>
    <col min="7" max="7" width="4.59765625" style="2" hidden="1" customWidth="1"/>
    <col min="8" max="8" width="6.19921875" style="2" customWidth="1"/>
    <col min="9" max="9" width="8.5" style="2" hidden="1" customWidth="1"/>
    <col min="10" max="11" width="14" style="2" customWidth="1"/>
    <col min="12" max="12" width="10.59765625" style="2" hidden="1" customWidth="1"/>
    <col min="13" max="13" width="11.8984375" style="2" hidden="1" customWidth="1"/>
    <col min="14" max="14" width="12.09765625" style="322" hidden="1" customWidth="1"/>
    <col min="15" max="15" width="10" style="256" hidden="1" customWidth="1"/>
    <col min="16" max="16" width="12.69921875" style="2" hidden="1" customWidth="1"/>
    <col min="17" max="18" width="11.09765625" style="2" hidden="1" customWidth="1"/>
    <col min="19" max="19" width="12.3984375" style="2" hidden="1" customWidth="1"/>
    <col min="20" max="23" width="11.09765625" style="2" hidden="1" customWidth="1"/>
    <col min="24" max="24" width="12.69921875" style="2" hidden="1" customWidth="1"/>
    <col min="25" max="25" width="11.8984375" style="2" bestFit="1" customWidth="1"/>
    <col min="26" max="26" width="11.19921875" style="2" bestFit="1" customWidth="1"/>
    <col min="27" max="27" width="16.09765625" style="2" customWidth="1"/>
    <col min="28" max="16384" width="9" style="2"/>
  </cols>
  <sheetData>
    <row r="1" spans="1:28" ht="19.5" customHeight="1">
      <c r="A1" s="1" t="s">
        <v>2006</v>
      </c>
      <c r="D1" s="583"/>
    </row>
    <row r="2" spans="1:28">
      <c r="B2" s="5"/>
    </row>
    <row r="3" spans="1:28" ht="13.8" thickBot="1">
      <c r="A3" s="6" t="s">
        <v>2007</v>
      </c>
      <c r="B3" s="7">
        <v>42797</v>
      </c>
      <c r="J3" s="956" t="s">
        <v>2008</v>
      </c>
      <c r="K3" s="956" t="s">
        <v>2625</v>
      </c>
      <c r="L3" s="323" t="s">
        <v>2009</v>
      </c>
      <c r="M3" s="323" t="s">
        <v>2009</v>
      </c>
      <c r="N3" s="323" t="s">
        <v>2009</v>
      </c>
      <c r="O3" s="257" t="s">
        <v>2010</v>
      </c>
      <c r="P3" s="4"/>
      <c r="S3" s="4"/>
      <c r="T3" s="4"/>
    </row>
    <row r="4" spans="1:28" ht="15" customHeight="1">
      <c r="J4" s="970" t="s">
        <v>2657</v>
      </c>
      <c r="K4" s="1304" t="s">
        <v>2655</v>
      </c>
      <c r="L4" s="976" t="s">
        <v>2011</v>
      </c>
      <c r="M4" s="324" t="s">
        <v>2012</v>
      </c>
      <c r="N4" s="324" t="s">
        <v>2013</v>
      </c>
      <c r="O4" s="258" t="s">
        <v>2014</v>
      </c>
      <c r="P4" s="259" t="s">
        <v>2015</v>
      </c>
      <c r="Q4" s="259" t="s">
        <v>2016</v>
      </c>
      <c r="R4" s="259" t="s">
        <v>2017</v>
      </c>
      <c r="S4" s="259" t="s">
        <v>2018</v>
      </c>
      <c r="T4" s="259" t="s">
        <v>2019</v>
      </c>
      <c r="U4" s="260" t="s">
        <v>2020</v>
      </c>
      <c r="V4" s="260" t="s">
        <v>2021</v>
      </c>
      <c r="W4" s="261" t="s">
        <v>2022</v>
      </c>
      <c r="X4" s="262" t="s">
        <v>2023</v>
      </c>
      <c r="AA4" s="9"/>
      <c r="AB4" s="10"/>
    </row>
    <row r="5" spans="1:28" ht="15.6" thickBot="1">
      <c r="A5" s="263" t="s">
        <v>2024</v>
      </c>
      <c r="I5" s="264" t="s">
        <v>2025</v>
      </c>
      <c r="J5" s="971" t="s">
        <v>2658</v>
      </c>
      <c r="K5" s="1305" t="s">
        <v>2656</v>
      </c>
      <c r="L5" s="977" t="s">
        <v>2026</v>
      </c>
      <c r="M5" s="325" t="s">
        <v>2027</v>
      </c>
      <c r="N5" s="325" t="s">
        <v>2028</v>
      </c>
      <c r="O5" s="265" t="s">
        <v>2029</v>
      </c>
      <c r="P5" s="266" t="s">
        <v>2030</v>
      </c>
      <c r="Q5" s="266" t="s">
        <v>2031</v>
      </c>
      <c r="R5" s="266" t="s">
        <v>2032</v>
      </c>
      <c r="S5" s="266" t="s">
        <v>2033</v>
      </c>
      <c r="T5" s="266" t="s">
        <v>2034</v>
      </c>
      <c r="U5" s="267" t="s">
        <v>2035</v>
      </c>
      <c r="V5" s="267" t="s">
        <v>2036</v>
      </c>
      <c r="W5" s="268" t="s">
        <v>2037</v>
      </c>
      <c r="X5" s="269" t="s">
        <v>2038</v>
      </c>
      <c r="Y5" s="270" t="s">
        <v>2039</v>
      </c>
    </row>
    <row r="6" spans="1:28" s="275" customFormat="1" ht="19.5" customHeight="1">
      <c r="A6" s="11" t="s">
        <v>2040</v>
      </c>
      <c r="B6" s="12" t="s">
        <v>687</v>
      </c>
      <c r="C6" s="12" t="s">
        <v>2041</v>
      </c>
      <c r="D6" s="585" t="s">
        <v>688</v>
      </c>
      <c r="E6" s="12" t="s">
        <v>2042</v>
      </c>
      <c r="F6" s="12" t="s">
        <v>689</v>
      </c>
      <c r="G6" s="12" t="s">
        <v>690</v>
      </c>
      <c r="H6" s="271" t="s">
        <v>2043</v>
      </c>
      <c r="I6" s="1278" t="s">
        <v>2044</v>
      </c>
      <c r="J6" s="972" t="s">
        <v>2045</v>
      </c>
      <c r="K6" s="1306" t="s">
        <v>2045</v>
      </c>
      <c r="L6" s="978" t="s">
        <v>2045</v>
      </c>
      <c r="M6" s="326" t="s">
        <v>2045</v>
      </c>
      <c r="N6" s="326" t="s">
        <v>2045</v>
      </c>
      <c r="O6" s="272" t="s">
        <v>2045</v>
      </c>
      <c r="P6" s="273" t="s">
        <v>2045</v>
      </c>
      <c r="Q6" s="306" t="s">
        <v>2046</v>
      </c>
      <c r="R6" s="306" t="s">
        <v>2046</v>
      </c>
      <c r="S6" s="306" t="s">
        <v>2046</v>
      </c>
      <c r="T6" s="306" t="s">
        <v>2045</v>
      </c>
      <c r="U6" s="306" t="s">
        <v>2045</v>
      </c>
      <c r="V6" s="306" t="s">
        <v>2045</v>
      </c>
      <c r="W6" s="306" t="s">
        <v>2045</v>
      </c>
      <c r="X6" s="273" t="s">
        <v>2045</v>
      </c>
      <c r="Y6" s="309" t="s">
        <v>2047</v>
      </c>
      <c r="Z6" s="274" t="s">
        <v>2048</v>
      </c>
      <c r="AA6" s="12" t="s">
        <v>2049</v>
      </c>
      <c r="AB6" s="15" t="s">
        <v>2050</v>
      </c>
    </row>
    <row r="7" spans="1:28" s="275" customFormat="1" ht="23.25" customHeight="1" thickBot="1">
      <c r="A7" s="962"/>
      <c r="B7" s="963" t="s">
        <v>691</v>
      </c>
      <c r="C7" s="963" t="s">
        <v>2051</v>
      </c>
      <c r="D7" s="964" t="s">
        <v>692</v>
      </c>
      <c r="E7" s="963" t="s">
        <v>2052</v>
      </c>
      <c r="F7" s="963" t="s">
        <v>693</v>
      </c>
      <c r="G7" s="963" t="s">
        <v>693</v>
      </c>
      <c r="H7" s="965" t="s">
        <v>2053</v>
      </c>
      <c r="I7" s="1279" t="s">
        <v>2054</v>
      </c>
      <c r="J7" s="973" t="s">
        <v>2055</v>
      </c>
      <c r="K7" s="1307" t="s">
        <v>2055</v>
      </c>
      <c r="L7" s="979" t="s">
        <v>2055</v>
      </c>
      <c r="M7" s="331" t="s">
        <v>2055</v>
      </c>
      <c r="N7" s="331" t="s">
        <v>2055</v>
      </c>
      <c r="O7" s="966" t="s">
        <v>2056</v>
      </c>
      <c r="P7" s="312" t="s">
        <v>2055</v>
      </c>
      <c r="Q7" s="312" t="s">
        <v>2055</v>
      </c>
      <c r="R7" s="312" t="s">
        <v>2055</v>
      </c>
      <c r="S7" s="312" t="s">
        <v>2055</v>
      </c>
      <c r="T7" s="312" t="s">
        <v>2057</v>
      </c>
      <c r="U7" s="312" t="s">
        <v>2057</v>
      </c>
      <c r="V7" s="312" t="s">
        <v>2057</v>
      </c>
      <c r="W7" s="312" t="s">
        <v>2057</v>
      </c>
      <c r="X7" s="277" t="s">
        <v>2057</v>
      </c>
      <c r="Y7" s="967" t="s">
        <v>2058</v>
      </c>
      <c r="Z7" s="968" t="s">
        <v>788</v>
      </c>
      <c r="AA7" s="963" t="s">
        <v>2059</v>
      </c>
      <c r="AB7" s="969" t="s">
        <v>2060</v>
      </c>
    </row>
    <row r="8" spans="1:28" s="179" customFormat="1" ht="17.25" hidden="1" customHeight="1">
      <c r="A8" s="281">
        <v>1</v>
      </c>
      <c r="B8" s="282" t="s">
        <v>2061</v>
      </c>
      <c r="C8" s="283" t="s">
        <v>2062</v>
      </c>
      <c r="D8" s="587" t="s">
        <v>1323</v>
      </c>
      <c r="E8" s="284">
        <v>0.2324</v>
      </c>
      <c r="F8" s="284" t="s">
        <v>2063</v>
      </c>
      <c r="G8" s="284"/>
      <c r="H8" s="957" t="s">
        <v>2064</v>
      </c>
      <c r="I8" s="1280">
        <v>41180</v>
      </c>
      <c r="J8" s="974"/>
      <c r="K8" s="1308"/>
      <c r="L8" s="980"/>
      <c r="M8" s="321"/>
      <c r="N8" s="327"/>
      <c r="O8" s="286"/>
      <c r="P8" s="958"/>
      <c r="Q8" s="958"/>
      <c r="R8" s="958"/>
      <c r="S8" s="958"/>
      <c r="T8" s="958"/>
      <c r="U8" s="288">
        <v>13.664199999999999</v>
      </c>
      <c r="V8" s="279">
        <v>15.1</v>
      </c>
      <c r="W8" s="279">
        <v>15.1</v>
      </c>
      <c r="X8" s="279">
        <v>15.513500000000001</v>
      </c>
      <c r="Y8" s="959">
        <f>S8-T8</f>
        <v>0</v>
      </c>
      <c r="Z8" s="960">
        <f>Y8/U8</f>
        <v>0</v>
      </c>
      <c r="AA8" s="290">
        <f t="shared" ref="AA8:AA37" si="0">Y8*E8</f>
        <v>0</v>
      </c>
      <c r="AB8" s="961"/>
    </row>
    <row r="9" spans="1:28" s="179" customFormat="1" ht="17.25" hidden="1" customHeight="1">
      <c r="A9" s="281">
        <v>2</v>
      </c>
      <c r="B9" s="282" t="s">
        <v>2065</v>
      </c>
      <c r="C9" s="283" t="s">
        <v>2066</v>
      </c>
      <c r="D9" s="587" t="s">
        <v>2067</v>
      </c>
      <c r="E9" s="284">
        <v>0.1429</v>
      </c>
      <c r="F9" s="284" t="s">
        <v>2063</v>
      </c>
      <c r="G9" s="284"/>
      <c r="H9" s="285" t="s">
        <v>2064</v>
      </c>
      <c r="I9" s="1281">
        <v>41180</v>
      </c>
      <c r="J9" s="974"/>
      <c r="K9" s="1308"/>
      <c r="L9" s="980"/>
      <c r="M9" s="321"/>
      <c r="N9" s="327"/>
      <c r="O9" s="286"/>
      <c r="P9" s="287"/>
      <c r="Q9" s="287"/>
      <c r="R9" s="287"/>
      <c r="S9" s="287"/>
      <c r="T9" s="287"/>
      <c r="U9" s="288">
        <v>14.934699999999999</v>
      </c>
      <c r="V9" s="279">
        <v>16.4983</v>
      </c>
      <c r="W9" s="279">
        <v>16.4983</v>
      </c>
      <c r="X9" s="289">
        <v>0</v>
      </c>
      <c r="Y9" s="177">
        <f>S9-T9</f>
        <v>0</v>
      </c>
      <c r="Z9" s="280">
        <f>Y9/U9</f>
        <v>0</v>
      </c>
      <c r="AA9" s="290">
        <f t="shared" si="0"/>
        <v>0</v>
      </c>
      <c r="AB9" s="291"/>
    </row>
    <row r="10" spans="1:28" s="179" customFormat="1" ht="17.25" hidden="1" customHeight="1">
      <c r="A10" s="872">
        <v>1</v>
      </c>
      <c r="B10" s="176" t="s">
        <v>2068</v>
      </c>
      <c r="C10" s="176" t="s">
        <v>2066</v>
      </c>
      <c r="D10" s="588" t="s">
        <v>1324</v>
      </c>
      <c r="E10" s="175">
        <v>7.6999999999999999E-2</v>
      </c>
      <c r="F10" s="175" t="s">
        <v>2063</v>
      </c>
      <c r="G10" s="175"/>
      <c r="H10" s="292" t="s">
        <v>1325</v>
      </c>
      <c r="I10" s="1282">
        <v>41460</v>
      </c>
      <c r="J10" s="975"/>
      <c r="K10" s="1309"/>
      <c r="L10" s="981"/>
      <c r="M10" s="293"/>
      <c r="N10" s="328">
        <v>9.5838000000000001</v>
      </c>
      <c r="O10" s="294">
        <v>11.448</v>
      </c>
      <c r="P10" s="295">
        <v>11.448</v>
      </c>
      <c r="Q10" s="295">
        <v>11.682</v>
      </c>
      <c r="R10" s="295">
        <v>11.917</v>
      </c>
      <c r="S10" s="295">
        <v>12.151999999999999</v>
      </c>
      <c r="T10" s="295">
        <v>12.151999999999999</v>
      </c>
      <c r="U10" s="295">
        <v>12.692</v>
      </c>
      <c r="V10" s="295">
        <v>12.926</v>
      </c>
      <c r="W10" s="295">
        <v>13.865</v>
      </c>
      <c r="X10" s="295">
        <v>13.161</v>
      </c>
      <c r="Y10" s="295">
        <f t="shared" ref="Y10:Y15" si="1">O10-P10</f>
        <v>0</v>
      </c>
      <c r="Z10" s="190">
        <f t="shared" ref="Z10:Z15" si="2">Y10/P10</f>
        <v>0</v>
      </c>
      <c r="AA10" s="178">
        <f t="shared" si="0"/>
        <v>0</v>
      </c>
      <c r="AB10" s="873"/>
    </row>
    <row r="11" spans="1:28" s="179" customFormat="1" ht="17.25" hidden="1" customHeight="1">
      <c r="A11" s="872">
        <v>2</v>
      </c>
      <c r="B11" s="176" t="s">
        <v>2069</v>
      </c>
      <c r="C11" s="176" t="s">
        <v>2070</v>
      </c>
      <c r="D11" s="588" t="s">
        <v>2071</v>
      </c>
      <c r="E11" s="175">
        <v>7.5999999999999998E-2</v>
      </c>
      <c r="F11" s="175" t="s">
        <v>2063</v>
      </c>
      <c r="G11" s="175"/>
      <c r="H11" s="292" t="s">
        <v>1325</v>
      </c>
      <c r="I11" s="1282">
        <v>41460</v>
      </c>
      <c r="J11" s="975"/>
      <c r="K11" s="1309"/>
      <c r="L11" s="981"/>
      <c r="M11" s="293"/>
      <c r="N11" s="328" t="s">
        <v>2072</v>
      </c>
      <c r="O11" s="294">
        <v>15.369</v>
      </c>
      <c r="P11" s="295">
        <v>15.369</v>
      </c>
      <c r="Q11" s="295">
        <v>15.696</v>
      </c>
      <c r="R11" s="295">
        <v>16.023</v>
      </c>
      <c r="S11" s="295">
        <v>16.350000000000001</v>
      </c>
      <c r="T11" s="295">
        <v>16.350000000000001</v>
      </c>
      <c r="U11" s="295">
        <v>17.004000000000001</v>
      </c>
      <c r="V11" s="295">
        <v>17.331</v>
      </c>
      <c r="W11" s="295">
        <v>18.638999999999999</v>
      </c>
      <c r="X11" s="295">
        <v>17.658000000000001</v>
      </c>
      <c r="Y11" s="295">
        <f t="shared" si="1"/>
        <v>0</v>
      </c>
      <c r="Z11" s="190">
        <f t="shared" si="2"/>
        <v>0</v>
      </c>
      <c r="AA11" s="178">
        <f t="shared" si="0"/>
        <v>0</v>
      </c>
      <c r="AB11" s="873"/>
    </row>
    <row r="12" spans="1:28" s="179" customFormat="1" ht="17.25" hidden="1" customHeight="1">
      <c r="A12" s="872"/>
      <c r="B12" s="176" t="s">
        <v>2068</v>
      </c>
      <c r="C12" s="176" t="s">
        <v>2073</v>
      </c>
      <c r="D12" s="588" t="s">
        <v>1324</v>
      </c>
      <c r="E12" s="175">
        <v>7.1499999999999994E-2</v>
      </c>
      <c r="F12" s="175" t="s">
        <v>2063</v>
      </c>
      <c r="G12" s="175"/>
      <c r="H12" s="292" t="s">
        <v>1325</v>
      </c>
      <c r="I12" s="1282">
        <v>41460</v>
      </c>
      <c r="J12" s="975"/>
      <c r="K12" s="1309"/>
      <c r="L12" s="981"/>
      <c r="M12" s="293"/>
      <c r="N12" s="328" t="s">
        <v>2074</v>
      </c>
      <c r="O12" s="294">
        <v>11.446999999999999</v>
      </c>
      <c r="P12" s="295">
        <v>11.448</v>
      </c>
      <c r="Q12" s="295">
        <v>11.682</v>
      </c>
      <c r="R12" s="295">
        <v>11.917</v>
      </c>
      <c r="S12" s="295">
        <v>12.151999999999999</v>
      </c>
      <c r="T12" s="295">
        <v>12.151999999999999</v>
      </c>
      <c r="U12" s="295">
        <v>12.692</v>
      </c>
      <c r="V12" s="295">
        <v>12.926</v>
      </c>
      <c r="W12" s="295">
        <v>13.865</v>
      </c>
      <c r="X12" s="295">
        <v>13.161</v>
      </c>
      <c r="Y12" s="295">
        <f t="shared" si="1"/>
        <v>-1.0000000000012221E-3</v>
      </c>
      <c r="Z12" s="190">
        <f t="shared" si="2"/>
        <v>-8.7351502445948817E-5</v>
      </c>
      <c r="AA12" s="178">
        <f t="shared" si="0"/>
        <v>-7.1500000000087376E-5</v>
      </c>
      <c r="AB12" s="873"/>
    </row>
    <row r="13" spans="1:28" s="179" customFormat="1" ht="17.25" hidden="1" customHeight="1">
      <c r="A13" s="872">
        <v>3</v>
      </c>
      <c r="B13" s="176" t="s">
        <v>2075</v>
      </c>
      <c r="C13" s="176" t="s">
        <v>2070</v>
      </c>
      <c r="D13" s="588" t="s">
        <v>1326</v>
      </c>
      <c r="E13" s="175">
        <v>0.16669999999999999</v>
      </c>
      <c r="F13" s="175" t="s">
        <v>2063</v>
      </c>
      <c r="G13" s="175"/>
      <c r="H13" s="292" t="s">
        <v>1325</v>
      </c>
      <c r="I13" s="1282">
        <v>41460</v>
      </c>
      <c r="J13" s="975"/>
      <c r="K13" s="1309"/>
      <c r="L13" s="981"/>
      <c r="M13" s="293"/>
      <c r="N13" s="328" t="s">
        <v>2076</v>
      </c>
      <c r="O13" s="294">
        <v>22.538</v>
      </c>
      <c r="P13" s="295">
        <v>22.54</v>
      </c>
      <c r="Q13" s="295">
        <v>22.986999999999998</v>
      </c>
      <c r="R13" s="295">
        <v>23.436</v>
      </c>
      <c r="S13" s="295">
        <v>23.884</v>
      </c>
      <c r="T13" s="295">
        <v>23.884</v>
      </c>
      <c r="U13" s="295">
        <v>24.852</v>
      </c>
      <c r="V13" s="295">
        <v>25.3</v>
      </c>
      <c r="W13" s="295">
        <v>27.093</v>
      </c>
      <c r="X13" s="295">
        <v>25.748000000000001</v>
      </c>
      <c r="Y13" s="295">
        <f t="shared" si="1"/>
        <v>-1.9999999999988916E-3</v>
      </c>
      <c r="Z13" s="190">
        <f t="shared" si="2"/>
        <v>-8.8731144631716571E-5</v>
      </c>
      <c r="AA13" s="178">
        <f t="shared" si="0"/>
        <v>-3.3339999999981517E-4</v>
      </c>
      <c r="AB13" s="873"/>
    </row>
    <row r="14" spans="1:28" s="179" customFormat="1" ht="17.25" hidden="1" customHeight="1">
      <c r="A14" s="872">
        <v>4</v>
      </c>
      <c r="B14" s="176" t="s">
        <v>2077</v>
      </c>
      <c r="C14" s="176" t="s">
        <v>2078</v>
      </c>
      <c r="D14" s="588" t="s">
        <v>2067</v>
      </c>
      <c r="E14" s="175">
        <v>0.1429</v>
      </c>
      <c r="F14" s="175" t="s">
        <v>2063</v>
      </c>
      <c r="G14" s="175"/>
      <c r="H14" s="296" t="s">
        <v>2064</v>
      </c>
      <c r="I14" s="1282">
        <v>41341</v>
      </c>
      <c r="J14" s="975"/>
      <c r="K14" s="1309"/>
      <c r="L14" s="981"/>
      <c r="M14" s="293"/>
      <c r="N14" s="328" t="s">
        <v>2079</v>
      </c>
      <c r="O14" s="294">
        <v>13.446999999999999</v>
      </c>
      <c r="P14" s="295">
        <v>13.148999999999999</v>
      </c>
      <c r="Q14" s="295">
        <v>13.6273</v>
      </c>
      <c r="R14" s="295">
        <v>13.747</v>
      </c>
      <c r="S14" s="295">
        <v>14.093999999999999</v>
      </c>
      <c r="T14" s="295">
        <v>14.093999999999999</v>
      </c>
      <c r="U14" s="295"/>
      <c r="V14" s="295"/>
      <c r="W14" s="295"/>
      <c r="X14" s="295"/>
      <c r="Y14" s="295">
        <f t="shared" si="1"/>
        <v>0.29800000000000004</v>
      </c>
      <c r="Z14" s="190">
        <f t="shared" si="2"/>
        <v>2.2663320404593509E-2</v>
      </c>
      <c r="AA14" s="295">
        <f t="shared" si="0"/>
        <v>4.2584200000000003E-2</v>
      </c>
      <c r="AB14" s="873"/>
    </row>
    <row r="15" spans="1:28" s="179" customFormat="1" ht="17.25" hidden="1" customHeight="1">
      <c r="A15" s="872"/>
      <c r="B15" s="176" t="s">
        <v>2077</v>
      </c>
      <c r="C15" s="176" t="s">
        <v>2078</v>
      </c>
      <c r="D15" s="588" t="s">
        <v>2067</v>
      </c>
      <c r="E15" s="175">
        <v>0.1429</v>
      </c>
      <c r="F15" s="175" t="s">
        <v>2063</v>
      </c>
      <c r="G15" s="175"/>
      <c r="H15" s="292" t="s">
        <v>1325</v>
      </c>
      <c r="I15" s="1282">
        <v>41341</v>
      </c>
      <c r="J15" s="975"/>
      <c r="K15" s="1309"/>
      <c r="L15" s="981"/>
      <c r="M15" s="293"/>
      <c r="N15" s="328" t="s">
        <v>2080</v>
      </c>
      <c r="O15" s="294">
        <v>12.935</v>
      </c>
      <c r="P15" s="295">
        <v>12.935</v>
      </c>
      <c r="Q15" s="295">
        <v>13.212999999999999</v>
      </c>
      <c r="R15" s="295">
        <v>13.492000000000001</v>
      </c>
      <c r="S15" s="295">
        <v>13.882</v>
      </c>
      <c r="T15" s="295">
        <v>14.217000000000001</v>
      </c>
      <c r="U15" s="295">
        <v>14.217000000000001</v>
      </c>
      <c r="V15" s="295"/>
      <c r="W15" s="295"/>
      <c r="X15" s="295"/>
      <c r="Y15" s="295">
        <f t="shared" si="1"/>
        <v>0</v>
      </c>
      <c r="Z15" s="190">
        <f t="shared" si="2"/>
        <v>0</v>
      </c>
      <c r="AA15" s="295">
        <f t="shared" si="0"/>
        <v>0</v>
      </c>
      <c r="AB15" s="873"/>
    </row>
    <row r="16" spans="1:28" s="26" customFormat="1" ht="17.25" hidden="1" customHeight="1">
      <c r="A16" s="1385">
        <v>1</v>
      </c>
      <c r="B16" s="1162" t="s">
        <v>2081</v>
      </c>
      <c r="C16" s="1162" t="s">
        <v>1932</v>
      </c>
      <c r="D16" s="579" t="s">
        <v>2082</v>
      </c>
      <c r="E16" s="577">
        <v>0.28260000000000002</v>
      </c>
      <c r="F16" s="577" t="s">
        <v>2063</v>
      </c>
      <c r="G16" s="577"/>
      <c r="H16" s="1163" t="s">
        <v>2064</v>
      </c>
      <c r="I16" s="1283">
        <v>42094</v>
      </c>
      <c r="J16" s="1287">
        <v>15.457337999999998</v>
      </c>
      <c r="K16" s="1310">
        <v>15.457337999999998</v>
      </c>
      <c r="L16" s="1285">
        <f>13.697*1.17</f>
        <v>16.025489999999998</v>
      </c>
      <c r="M16" s="944">
        <f>12.7*1.17</f>
        <v>14.858999999999998</v>
      </c>
      <c r="N16" s="945" t="s">
        <v>2083</v>
      </c>
      <c r="O16" s="946">
        <v>16.024999999999999</v>
      </c>
      <c r="P16" s="297">
        <v>15.882999999999999</v>
      </c>
      <c r="Q16" s="1164">
        <v>16.238</v>
      </c>
      <c r="R16" s="1164">
        <v>16.45</v>
      </c>
      <c r="S16" s="1164">
        <v>16.791499999999999</v>
      </c>
      <c r="T16" s="1164">
        <v>16.791499999999999</v>
      </c>
      <c r="U16" s="1164">
        <v>16.9619</v>
      </c>
      <c r="V16" s="297">
        <v>18.055</v>
      </c>
      <c r="W16" s="297">
        <v>18.055</v>
      </c>
      <c r="X16" s="297">
        <v>17.844000000000001</v>
      </c>
      <c r="Y16" s="297" t="e">
        <f>K16-#REF!</f>
        <v>#REF!</v>
      </c>
      <c r="Z16" s="189" t="e">
        <f t="shared" ref="Z16" si="3">Y16/N16</f>
        <v>#REF!</v>
      </c>
      <c r="AA16" s="1165" t="e">
        <f t="shared" si="0"/>
        <v>#REF!</v>
      </c>
      <c r="AB16" s="1175"/>
    </row>
    <row r="17" spans="1:30" s="26" customFormat="1" ht="17.25" customHeight="1">
      <c r="A17" s="1385"/>
      <c r="B17" s="1162" t="s">
        <v>2084</v>
      </c>
      <c r="C17" s="1162" t="s">
        <v>2232</v>
      </c>
      <c r="D17" s="579" t="s">
        <v>2082</v>
      </c>
      <c r="E17" s="577">
        <v>0.28260000000000002</v>
      </c>
      <c r="F17" s="577" t="s">
        <v>2063</v>
      </c>
      <c r="G17" s="577"/>
      <c r="H17" s="580" t="s">
        <v>1325</v>
      </c>
      <c r="I17" s="1283">
        <v>42303</v>
      </c>
      <c r="J17" s="1291">
        <v>16.30161</v>
      </c>
      <c r="K17" s="1311">
        <v>16.438500000000001</v>
      </c>
      <c r="L17" s="1285">
        <f>14.344*1.17</f>
        <v>16.78248</v>
      </c>
      <c r="M17" s="944">
        <f>13.465*1.17</f>
        <v>15.754049999999999</v>
      </c>
      <c r="N17" s="945" t="s">
        <v>1426</v>
      </c>
      <c r="O17" s="946">
        <v>16.097000000000001</v>
      </c>
      <c r="P17" s="297">
        <v>16.097000000000001</v>
      </c>
      <c r="Q17" s="297">
        <v>16.439</v>
      </c>
      <c r="R17" s="297">
        <v>16.782</v>
      </c>
      <c r="S17" s="297">
        <v>17.125</v>
      </c>
      <c r="T17" s="297">
        <v>17.125</v>
      </c>
      <c r="U17" s="297">
        <v>17.809999999999999</v>
      </c>
      <c r="V17" s="297">
        <v>18.152000000000001</v>
      </c>
      <c r="W17" s="297">
        <v>19.501999999999999</v>
      </c>
      <c r="X17" s="297">
        <v>18.474</v>
      </c>
      <c r="Y17" s="297">
        <f>J17-K17</f>
        <v>-0.13689000000000107</v>
      </c>
      <c r="Z17" s="189">
        <f>Y17/K17</f>
        <v>-8.327402135231381E-3</v>
      </c>
      <c r="AA17" s="1165">
        <f t="shared" si="0"/>
        <v>-3.8685114000000305E-2</v>
      </c>
      <c r="AB17" s="1175" t="e">
        <f>VLOOKUP(B17,#REF!,3,0)</f>
        <v>#REF!</v>
      </c>
      <c r="AD17" s="1229"/>
    </row>
    <row r="18" spans="1:30" s="26" customFormat="1" ht="17.25" hidden="1" customHeight="1">
      <c r="A18" s="1385">
        <v>2</v>
      </c>
      <c r="B18" s="1162" t="s">
        <v>2085</v>
      </c>
      <c r="C18" s="1162" t="s">
        <v>2086</v>
      </c>
      <c r="D18" s="579" t="s">
        <v>2087</v>
      </c>
      <c r="E18" s="577">
        <v>0.14230000000000001</v>
      </c>
      <c r="F18" s="577" t="s">
        <v>2063</v>
      </c>
      <c r="G18" s="577"/>
      <c r="H18" s="1163" t="s">
        <v>2064</v>
      </c>
      <c r="I18" s="1283">
        <v>42138</v>
      </c>
      <c r="J18" s="1291" t="e">
        <v>#N/A</v>
      </c>
      <c r="K18" s="1310" t="e">
        <v>#N/A</v>
      </c>
      <c r="L18" s="1285">
        <f>13.403*1.17</f>
        <v>15.681509999999999</v>
      </c>
      <c r="M18" s="944">
        <f>12.4238*1.17</f>
        <v>14.535845999999999</v>
      </c>
      <c r="N18" s="945">
        <f>12.4535*1.17</f>
        <v>14.570594999999999</v>
      </c>
      <c r="O18" s="946"/>
      <c r="P18" s="297"/>
      <c r="Q18" s="1164"/>
      <c r="R18" s="1164"/>
      <c r="S18" s="1164"/>
      <c r="T18" s="1164"/>
      <c r="U18" s="1164"/>
      <c r="V18" s="297"/>
      <c r="W18" s="297"/>
      <c r="X18" s="297"/>
      <c r="Y18" s="297" t="e">
        <f t="shared" ref="Y18:Y39" si="4">J18-K18</f>
        <v>#N/A</v>
      </c>
      <c r="Z18" s="189" t="e">
        <f t="shared" ref="Z18:Z39" si="5">Y18/K18</f>
        <v>#N/A</v>
      </c>
      <c r="AA18" s="1165" t="e">
        <f t="shared" si="0"/>
        <v>#N/A</v>
      </c>
      <c r="AB18" s="1175" t="e">
        <f>VLOOKUP(B18,#REF!,3,0)</f>
        <v>#REF!</v>
      </c>
      <c r="AD18" s="1229"/>
    </row>
    <row r="19" spans="1:30" s="26" customFormat="1" ht="17.25" hidden="1" customHeight="1">
      <c r="A19" s="1385"/>
      <c r="B19" s="1162" t="s">
        <v>2088</v>
      </c>
      <c r="C19" s="1162" t="s">
        <v>2230</v>
      </c>
      <c r="D19" s="579" t="s">
        <v>2089</v>
      </c>
      <c r="E19" s="577">
        <v>0.1106</v>
      </c>
      <c r="F19" s="577" t="s">
        <v>2063</v>
      </c>
      <c r="G19" s="577"/>
      <c r="H19" s="1163" t="s">
        <v>2064</v>
      </c>
      <c r="I19" s="1283">
        <v>42138</v>
      </c>
      <c r="J19" s="1291" t="e">
        <v>#N/A</v>
      </c>
      <c r="K19" s="1310" t="e">
        <v>#N/A</v>
      </c>
      <c r="L19" s="1285">
        <f>14.074*1.17</f>
        <v>16.46658</v>
      </c>
      <c r="M19" s="944">
        <f>13.0458*1.17</f>
        <v>15.263585999999998</v>
      </c>
      <c r="N19" s="1166">
        <f>13.0769*1.17</f>
        <v>15.299973</v>
      </c>
      <c r="O19" s="946"/>
      <c r="P19" s="297"/>
      <c r="Q19" s="297"/>
      <c r="R19" s="297"/>
      <c r="S19" s="297"/>
      <c r="T19" s="297"/>
      <c r="U19" s="297"/>
      <c r="V19" s="297"/>
      <c r="W19" s="297"/>
      <c r="X19" s="297"/>
      <c r="Y19" s="297" t="e">
        <f t="shared" si="4"/>
        <v>#N/A</v>
      </c>
      <c r="Z19" s="189" t="e">
        <f t="shared" si="5"/>
        <v>#N/A</v>
      </c>
      <c r="AA19" s="1165" t="e">
        <f t="shared" si="0"/>
        <v>#N/A</v>
      </c>
      <c r="AB19" s="1175" t="e">
        <f>VLOOKUP(B19,#REF!,3,0)</f>
        <v>#REF!</v>
      </c>
      <c r="AD19" s="1229"/>
    </row>
    <row r="20" spans="1:30" s="26" customFormat="1" ht="17.25" hidden="1" customHeight="1">
      <c r="A20" s="1385"/>
      <c r="B20" s="582" t="s">
        <v>2090</v>
      </c>
      <c r="C20" s="1162" t="s">
        <v>2231</v>
      </c>
      <c r="D20" s="579" t="s">
        <v>2087</v>
      </c>
      <c r="E20" s="577">
        <v>0.14230000000000001</v>
      </c>
      <c r="F20" s="577" t="s">
        <v>2063</v>
      </c>
      <c r="G20" s="577"/>
      <c r="H20" s="1163" t="s">
        <v>2091</v>
      </c>
      <c r="I20" s="1283">
        <v>42235</v>
      </c>
      <c r="J20" s="1291" t="e">
        <v>#N/A</v>
      </c>
      <c r="K20" s="1311" t="e">
        <v>#N/A</v>
      </c>
      <c r="L20" s="1285">
        <f>14.079*1.17</f>
        <v>16.472429999999999</v>
      </c>
      <c r="M20" s="944">
        <f>13.218*1.17</f>
        <v>15.465059999999999</v>
      </c>
      <c r="N20" s="945">
        <f>13.2179*1.17</f>
        <v>15.464943</v>
      </c>
      <c r="O20" s="946"/>
      <c r="P20" s="297"/>
      <c r="Q20" s="1164"/>
      <c r="R20" s="1164"/>
      <c r="S20" s="1164"/>
      <c r="T20" s="1164"/>
      <c r="U20" s="1164"/>
      <c r="V20" s="297"/>
      <c r="W20" s="297"/>
      <c r="X20" s="297"/>
      <c r="Y20" s="297" t="e">
        <f t="shared" si="4"/>
        <v>#N/A</v>
      </c>
      <c r="Z20" s="189" t="e">
        <f t="shared" si="5"/>
        <v>#N/A</v>
      </c>
      <c r="AA20" s="1165" t="e">
        <f t="shared" si="0"/>
        <v>#N/A</v>
      </c>
      <c r="AB20" s="1175" t="e">
        <f>VLOOKUP(B20,#REF!,3,0)</f>
        <v>#REF!</v>
      </c>
      <c r="AD20" s="1229"/>
    </row>
    <row r="21" spans="1:30" s="26" customFormat="1" ht="17.25" hidden="1" customHeight="1">
      <c r="A21" s="1385"/>
      <c r="B21" s="582" t="s">
        <v>2092</v>
      </c>
      <c r="C21" s="1162" t="s">
        <v>2233</v>
      </c>
      <c r="D21" s="579" t="s">
        <v>2089</v>
      </c>
      <c r="E21" s="577">
        <v>0.1106</v>
      </c>
      <c r="F21" s="577" t="s">
        <v>2063</v>
      </c>
      <c r="G21" s="577"/>
      <c r="H21" s="1163" t="s">
        <v>2091</v>
      </c>
      <c r="I21" s="1283">
        <v>42235</v>
      </c>
      <c r="J21" s="1291" t="e">
        <v>#N/A</v>
      </c>
      <c r="K21" s="1311" t="e">
        <v>#N/A</v>
      </c>
      <c r="L21" s="1285">
        <f>14.785*1.17</f>
        <v>17.298449999999999</v>
      </c>
      <c r="M21" s="944">
        <f>13.879*1.17</f>
        <v>16.238429999999997</v>
      </c>
      <c r="N21" s="945">
        <f>13.8795*1.17</f>
        <v>16.239014999999998</v>
      </c>
      <c r="O21" s="946"/>
      <c r="P21" s="297"/>
      <c r="Q21" s="297"/>
      <c r="R21" s="297"/>
      <c r="S21" s="297"/>
      <c r="T21" s="297"/>
      <c r="U21" s="297"/>
      <c r="V21" s="297"/>
      <c r="W21" s="297"/>
      <c r="X21" s="297"/>
      <c r="Y21" s="297" t="e">
        <f t="shared" si="4"/>
        <v>#N/A</v>
      </c>
      <c r="Z21" s="189" t="e">
        <f t="shared" si="5"/>
        <v>#N/A</v>
      </c>
      <c r="AA21" s="1165" t="e">
        <f t="shared" si="0"/>
        <v>#N/A</v>
      </c>
      <c r="AB21" s="1175" t="e">
        <f>VLOOKUP(B21,#REF!,3,0)</f>
        <v>#REF!</v>
      </c>
      <c r="AD21" s="1229"/>
    </row>
    <row r="22" spans="1:30" s="26" customFormat="1" ht="17.25" customHeight="1">
      <c r="A22" s="1176">
        <v>2</v>
      </c>
      <c r="B22" s="1162" t="s">
        <v>2093</v>
      </c>
      <c r="C22" s="1162" t="s">
        <v>2234</v>
      </c>
      <c r="D22" s="579" t="s">
        <v>2094</v>
      </c>
      <c r="E22" s="577">
        <v>0.1825</v>
      </c>
      <c r="F22" s="577" t="s">
        <v>2095</v>
      </c>
      <c r="G22" s="577"/>
      <c r="H22" s="580" t="s">
        <v>1327</v>
      </c>
      <c r="I22" s="1283">
        <v>42303</v>
      </c>
      <c r="J22" s="1291">
        <v>12.874679999999998</v>
      </c>
      <c r="K22" s="1311">
        <v>12.983489999999998</v>
      </c>
      <c r="L22" s="1285">
        <f>11.329*1.17</f>
        <v>13.25493</v>
      </c>
      <c r="M22" s="944">
        <f>10.632*1.17</f>
        <v>12.439439999999999</v>
      </c>
      <c r="N22" s="945">
        <f>10.6325*1.17</f>
        <v>12.440025</v>
      </c>
      <c r="O22" s="946">
        <v>12.71</v>
      </c>
      <c r="P22" s="297">
        <v>12.707000000000001</v>
      </c>
      <c r="Q22" s="297">
        <v>12.983000000000001</v>
      </c>
      <c r="R22" s="297">
        <v>13.255000000000001</v>
      </c>
      <c r="S22" s="297">
        <v>13.68</v>
      </c>
      <c r="T22" s="297">
        <v>13.68</v>
      </c>
      <c r="U22" s="297">
        <v>14.285</v>
      </c>
      <c r="V22" s="297">
        <v>14.558999999999999</v>
      </c>
      <c r="W22" s="297">
        <v>15.657999999999999</v>
      </c>
      <c r="X22" s="297">
        <v>13.68</v>
      </c>
      <c r="Y22" s="297">
        <f t="shared" si="4"/>
        <v>-0.10881000000000007</v>
      </c>
      <c r="Z22" s="189">
        <f t="shared" si="5"/>
        <v>-8.3806434171397742E-3</v>
      </c>
      <c r="AA22" s="1165">
        <f t="shared" si="0"/>
        <v>-1.9857825000000013E-2</v>
      </c>
      <c r="AB22" s="1175" t="e">
        <f>VLOOKUP(B22,#REF!,3,0)</f>
        <v>#REF!</v>
      </c>
      <c r="AD22" s="1229"/>
    </row>
    <row r="23" spans="1:30" s="476" customFormat="1" ht="17.25" hidden="1" customHeight="1">
      <c r="A23" s="1385"/>
      <c r="B23" s="1167" t="s">
        <v>1425</v>
      </c>
      <c r="C23" s="1168" t="s">
        <v>1992</v>
      </c>
      <c r="D23" s="1169" t="s">
        <v>1328</v>
      </c>
      <c r="E23" s="1170">
        <v>0.125</v>
      </c>
      <c r="F23" s="1170" t="s">
        <v>397</v>
      </c>
      <c r="G23" s="1170"/>
      <c r="H23" s="1171" t="s">
        <v>1325</v>
      </c>
      <c r="I23" s="1283">
        <v>42303</v>
      </c>
      <c r="J23" s="1291" t="e">
        <v>#N/A</v>
      </c>
      <c r="K23" s="1311" t="e">
        <v>#N/A</v>
      </c>
      <c r="L23" s="1285">
        <f>18.526*1.17</f>
        <v>21.675419999999999</v>
      </c>
      <c r="M23" s="944">
        <f>17.392*1.17</f>
        <v>20.34864</v>
      </c>
      <c r="N23" s="945">
        <f>17.3538*1.17</f>
        <v>20.303946</v>
      </c>
      <c r="O23" s="1172"/>
      <c r="P23" s="1173"/>
      <c r="Q23" s="1173"/>
      <c r="R23" s="1173"/>
      <c r="S23" s="1173"/>
      <c r="T23" s="1173"/>
      <c r="U23" s="1173"/>
      <c r="V23" s="1173"/>
      <c r="W23" s="1173"/>
      <c r="X23" s="1173"/>
      <c r="Y23" s="297" t="e">
        <f t="shared" si="4"/>
        <v>#N/A</v>
      </c>
      <c r="Z23" s="189" t="e">
        <f t="shared" si="5"/>
        <v>#N/A</v>
      </c>
      <c r="AA23" s="1165" t="e">
        <f t="shared" si="0"/>
        <v>#N/A</v>
      </c>
      <c r="AB23" s="1175" t="e">
        <f>VLOOKUP(B23,#REF!,3,0)</f>
        <v>#REF!</v>
      </c>
      <c r="AC23" s="26"/>
      <c r="AD23" s="1229"/>
    </row>
    <row r="24" spans="1:30" s="476" customFormat="1" ht="17.25" hidden="1" customHeight="1">
      <c r="A24" s="1385"/>
      <c r="B24" s="1167" t="s">
        <v>2096</v>
      </c>
      <c r="C24" s="1168" t="s">
        <v>1992</v>
      </c>
      <c r="D24" s="1169" t="s">
        <v>1329</v>
      </c>
      <c r="E24" s="1170">
        <v>0.125</v>
      </c>
      <c r="F24" s="1170" t="s">
        <v>397</v>
      </c>
      <c r="G24" s="1170"/>
      <c r="H24" s="1171" t="s">
        <v>1325</v>
      </c>
      <c r="I24" s="1283">
        <v>42303</v>
      </c>
      <c r="J24" s="1291" t="e">
        <v>#N/A</v>
      </c>
      <c r="K24" s="1311" t="e">
        <v>#N/A</v>
      </c>
      <c r="L24" s="1285">
        <f>17.426*1.17</f>
        <v>20.388419999999996</v>
      </c>
      <c r="M24" s="944">
        <f>16.36*1.17</f>
        <v>19.141199999999998</v>
      </c>
      <c r="N24" s="945">
        <f>16.3231*1.17</f>
        <v>19.098026999999998</v>
      </c>
      <c r="O24" s="1173"/>
      <c r="P24" s="1173"/>
      <c r="Q24" s="1173"/>
      <c r="R24" s="1173"/>
      <c r="S24" s="1173"/>
      <c r="T24" s="1173"/>
      <c r="U24" s="1173"/>
      <c r="V24" s="1173"/>
      <c r="W24" s="1173"/>
      <c r="X24" s="1173"/>
      <c r="Y24" s="297" t="e">
        <f t="shared" si="4"/>
        <v>#N/A</v>
      </c>
      <c r="Z24" s="189" t="e">
        <f t="shared" si="5"/>
        <v>#N/A</v>
      </c>
      <c r="AA24" s="1165" t="e">
        <f t="shared" si="0"/>
        <v>#N/A</v>
      </c>
      <c r="AB24" s="1175" t="e">
        <f>VLOOKUP(B24,#REF!,3,0)</f>
        <v>#REF!</v>
      </c>
      <c r="AC24" s="26"/>
      <c r="AD24" s="1229"/>
    </row>
    <row r="25" spans="1:30" s="26" customFormat="1" ht="17.25" hidden="1" customHeight="1">
      <c r="A25" s="1385">
        <v>5</v>
      </c>
      <c r="B25" s="582" t="s">
        <v>2097</v>
      </c>
      <c r="C25" s="1174" t="s">
        <v>1330</v>
      </c>
      <c r="D25" s="579" t="s">
        <v>2098</v>
      </c>
      <c r="E25" s="577">
        <v>0.1111</v>
      </c>
      <c r="F25" s="577" t="s">
        <v>397</v>
      </c>
      <c r="G25" s="577"/>
      <c r="H25" s="580" t="s">
        <v>2099</v>
      </c>
      <c r="I25" s="1283">
        <v>42303</v>
      </c>
      <c r="J25" s="1291" t="e">
        <v>#N/A</v>
      </c>
      <c r="K25" s="1310" t="e">
        <v>#N/A</v>
      </c>
      <c r="L25" s="1285">
        <f>9.937*1.17</f>
        <v>11.626289999999999</v>
      </c>
      <c r="M25" s="944">
        <f>9.2107*1.17</f>
        <v>10.776518999999999</v>
      </c>
      <c r="N25" s="945">
        <f>9.2327*1.17</f>
        <v>10.802258999999999</v>
      </c>
      <c r="O25" s="946"/>
      <c r="P25" s="297"/>
      <c r="Q25" s="297"/>
      <c r="R25" s="297"/>
      <c r="S25" s="297"/>
      <c r="T25" s="297"/>
      <c r="U25" s="297"/>
      <c r="V25" s="297"/>
      <c r="W25" s="297"/>
      <c r="X25" s="297"/>
      <c r="Y25" s="297" t="e">
        <f t="shared" si="4"/>
        <v>#N/A</v>
      </c>
      <c r="Z25" s="189" t="e">
        <f t="shared" si="5"/>
        <v>#N/A</v>
      </c>
      <c r="AA25" s="1165" t="e">
        <f t="shared" si="0"/>
        <v>#N/A</v>
      </c>
      <c r="AB25" s="1175" t="e">
        <f>VLOOKUP(B25,#REF!,3,0)</f>
        <v>#REF!</v>
      </c>
      <c r="AD25" s="1229"/>
    </row>
    <row r="26" spans="1:30" s="26" customFormat="1" ht="17.25" hidden="1" customHeight="1">
      <c r="A26" s="1385"/>
      <c r="B26" s="582" t="s">
        <v>2100</v>
      </c>
      <c r="C26" s="1174" t="s">
        <v>1330</v>
      </c>
      <c r="D26" s="579" t="s">
        <v>1331</v>
      </c>
      <c r="E26" s="577">
        <v>0.1111</v>
      </c>
      <c r="F26" s="577" t="s">
        <v>397</v>
      </c>
      <c r="G26" s="577"/>
      <c r="H26" s="1163" t="s">
        <v>2099</v>
      </c>
      <c r="I26" s="1283">
        <v>42303</v>
      </c>
      <c r="J26" s="1291" t="e">
        <v>#N/A</v>
      </c>
      <c r="K26" s="1310" t="e">
        <v>#N/A</v>
      </c>
      <c r="L26" s="1285">
        <f>10.439*1.17</f>
        <v>12.21363</v>
      </c>
      <c r="M26" s="944">
        <f>9.6758*1.17</f>
        <v>11.320686</v>
      </c>
      <c r="N26" s="945">
        <f>9.6989*1.17</f>
        <v>11.347712999999999</v>
      </c>
      <c r="O26" s="946"/>
      <c r="P26" s="297"/>
      <c r="Q26" s="297"/>
      <c r="R26" s="297"/>
      <c r="S26" s="297"/>
      <c r="T26" s="297"/>
      <c r="U26" s="297"/>
      <c r="V26" s="297"/>
      <c r="W26" s="297"/>
      <c r="X26" s="297"/>
      <c r="Y26" s="297" t="e">
        <f t="shared" si="4"/>
        <v>#N/A</v>
      </c>
      <c r="Z26" s="189" t="e">
        <f t="shared" si="5"/>
        <v>#N/A</v>
      </c>
      <c r="AA26" s="1165" t="e">
        <f t="shared" si="0"/>
        <v>#N/A</v>
      </c>
      <c r="AB26" s="1175" t="e">
        <f>VLOOKUP(B26,#REF!,3,0)</f>
        <v>#REF!</v>
      </c>
      <c r="AD26" s="1229"/>
    </row>
    <row r="27" spans="1:30" s="26" customFormat="1" ht="17.25" hidden="1" customHeight="1">
      <c r="A27" s="1385"/>
      <c r="B27" s="582" t="s">
        <v>2101</v>
      </c>
      <c r="C27" s="1174" t="s">
        <v>2235</v>
      </c>
      <c r="D27" s="579" t="s">
        <v>2098</v>
      </c>
      <c r="E27" s="577">
        <v>0.1111</v>
      </c>
      <c r="F27" s="577" t="s">
        <v>397</v>
      </c>
      <c r="G27" s="577"/>
      <c r="H27" s="1163" t="s">
        <v>1327</v>
      </c>
      <c r="I27" s="1283">
        <v>42303</v>
      </c>
      <c r="J27" s="1291" t="e">
        <v>#N/A</v>
      </c>
      <c r="K27" s="1311" t="e">
        <v>#N/A</v>
      </c>
      <c r="L27" s="1285">
        <f>9.957*1.17</f>
        <v>11.64969</v>
      </c>
      <c r="M27" s="944">
        <f>9.348*1.17</f>
        <v>10.93716</v>
      </c>
      <c r="N27" s="945">
        <f>9.3479*1.17</f>
        <v>10.937042999999999</v>
      </c>
      <c r="O27" s="946"/>
      <c r="P27" s="297"/>
      <c r="Q27" s="297"/>
      <c r="R27" s="297"/>
      <c r="S27" s="297"/>
      <c r="T27" s="297"/>
      <c r="U27" s="297"/>
      <c r="V27" s="297"/>
      <c r="W27" s="297"/>
      <c r="X27" s="297"/>
      <c r="Y27" s="297" t="e">
        <f t="shared" si="4"/>
        <v>#N/A</v>
      </c>
      <c r="Z27" s="189" t="e">
        <f t="shared" si="5"/>
        <v>#N/A</v>
      </c>
      <c r="AA27" s="1165" t="e">
        <f t="shared" si="0"/>
        <v>#N/A</v>
      </c>
      <c r="AB27" s="1175" t="e">
        <f>VLOOKUP(B27,#REF!,3,0)</f>
        <v>#REF!</v>
      </c>
      <c r="AD27" s="1229"/>
    </row>
    <row r="28" spans="1:30" s="26" customFormat="1" ht="17.25" hidden="1" customHeight="1">
      <c r="A28" s="1385"/>
      <c r="B28" s="582" t="s">
        <v>2102</v>
      </c>
      <c r="C28" s="1174" t="s">
        <v>2235</v>
      </c>
      <c r="D28" s="579" t="s">
        <v>1331</v>
      </c>
      <c r="E28" s="577">
        <v>0.1111</v>
      </c>
      <c r="F28" s="577" t="s">
        <v>397</v>
      </c>
      <c r="G28" s="577"/>
      <c r="H28" s="580" t="s">
        <v>1327</v>
      </c>
      <c r="I28" s="1283">
        <v>42303</v>
      </c>
      <c r="J28" s="1291" t="e">
        <v>#N/A</v>
      </c>
      <c r="K28" s="1311" t="e">
        <v>#N/A</v>
      </c>
      <c r="L28" s="1285">
        <f>10.46*1.17</f>
        <v>12.238200000000001</v>
      </c>
      <c r="M28" s="944">
        <f>9.82*1.17</f>
        <v>11.4894</v>
      </c>
      <c r="N28" s="945">
        <f>9.8197*1.17</f>
        <v>11.489048999999998</v>
      </c>
      <c r="O28" s="946"/>
      <c r="P28" s="297"/>
      <c r="Q28" s="297"/>
      <c r="R28" s="297"/>
      <c r="S28" s="297"/>
      <c r="T28" s="297"/>
      <c r="U28" s="297"/>
      <c r="V28" s="297"/>
      <c r="W28" s="297"/>
      <c r="X28" s="297"/>
      <c r="Y28" s="297" t="e">
        <f t="shared" si="4"/>
        <v>#N/A</v>
      </c>
      <c r="Z28" s="189" t="e">
        <f t="shared" si="5"/>
        <v>#N/A</v>
      </c>
      <c r="AA28" s="1165" t="e">
        <f t="shared" si="0"/>
        <v>#N/A</v>
      </c>
      <c r="AB28" s="1175" t="e">
        <f>VLOOKUP(B28,#REF!,3,0)</f>
        <v>#REF!</v>
      </c>
      <c r="AD28" s="1229"/>
    </row>
    <row r="29" spans="1:30" s="26" customFormat="1" ht="17.25" hidden="1" customHeight="1">
      <c r="A29" s="1385">
        <v>3</v>
      </c>
      <c r="B29" s="582" t="s">
        <v>2103</v>
      </c>
      <c r="C29" s="1162" t="s">
        <v>1990</v>
      </c>
      <c r="D29" s="579" t="s">
        <v>1323</v>
      </c>
      <c r="E29" s="577">
        <v>0.20200000000000001</v>
      </c>
      <c r="F29" s="577" t="s">
        <v>397</v>
      </c>
      <c r="G29" s="577"/>
      <c r="H29" s="580" t="s">
        <v>2099</v>
      </c>
      <c r="I29" s="1283">
        <v>42303</v>
      </c>
      <c r="J29" s="1291" t="e">
        <v>#N/A</v>
      </c>
      <c r="K29" s="1310" t="e">
        <v>#N/A</v>
      </c>
      <c r="L29" s="1285">
        <f>10.661*1.17</f>
        <v>12.473369999999999</v>
      </c>
      <c r="M29" s="944">
        <f>9.8822*1.17</f>
        <v>11.562173999999999</v>
      </c>
      <c r="N29" s="945">
        <f>9.9058*1.17</f>
        <v>11.589785999999998</v>
      </c>
      <c r="O29" s="946">
        <f>1051.62*1.17/100</f>
        <v>12.303953999999999</v>
      </c>
      <c r="P29" s="297">
        <v>12.037000000000001</v>
      </c>
      <c r="Q29" s="297">
        <v>12.468</v>
      </c>
      <c r="R29" s="297">
        <v>12.577</v>
      </c>
      <c r="S29" s="297">
        <v>12.894600000000001</v>
      </c>
      <c r="T29" s="297">
        <v>12.894600000000001</v>
      </c>
      <c r="U29" s="297"/>
      <c r="V29" s="297"/>
      <c r="W29" s="297"/>
      <c r="X29" s="297"/>
      <c r="Y29" s="297" t="e">
        <f t="shared" si="4"/>
        <v>#N/A</v>
      </c>
      <c r="Z29" s="189" t="e">
        <f t="shared" si="5"/>
        <v>#N/A</v>
      </c>
      <c r="AA29" s="1165" t="e">
        <f t="shared" si="0"/>
        <v>#N/A</v>
      </c>
      <c r="AB29" s="1175" t="e">
        <f>VLOOKUP(B29,#REF!,3,0)</f>
        <v>#REF!</v>
      </c>
      <c r="AD29" s="1229"/>
    </row>
    <row r="30" spans="1:30" s="26" customFormat="1" ht="17.25" customHeight="1">
      <c r="A30" s="1385"/>
      <c r="B30" s="582" t="s">
        <v>2104</v>
      </c>
      <c r="C30" s="1162" t="s">
        <v>1991</v>
      </c>
      <c r="D30" s="579" t="s">
        <v>1323</v>
      </c>
      <c r="E30" s="577">
        <v>0.20200000000000001</v>
      </c>
      <c r="F30" s="577" t="s">
        <v>397</v>
      </c>
      <c r="G30" s="577"/>
      <c r="H30" s="580" t="s">
        <v>1327</v>
      </c>
      <c r="I30" s="1283">
        <v>42303</v>
      </c>
      <c r="J30" s="1291">
        <v>11.986649999999999</v>
      </c>
      <c r="K30" s="1311">
        <v>12.08844</v>
      </c>
      <c r="L30" s="1285">
        <f>10.55*1.17</f>
        <v>12.343500000000001</v>
      </c>
      <c r="M30" s="944">
        <f>9.897*1.17</f>
        <v>11.57949</v>
      </c>
      <c r="N30" s="945">
        <f>9.8966*1.17</f>
        <v>11.579021999999998</v>
      </c>
      <c r="O30" s="946">
        <v>11.8339</v>
      </c>
      <c r="P30" s="297">
        <v>11.8339</v>
      </c>
      <c r="Q30" s="297">
        <v>12.089</v>
      </c>
      <c r="R30" s="297">
        <v>12.343999999999999</v>
      </c>
      <c r="S30" s="297">
        <v>12.701000000000001</v>
      </c>
      <c r="T30" s="297">
        <v>13.007</v>
      </c>
      <c r="U30" s="297">
        <v>13.007</v>
      </c>
      <c r="V30" s="297"/>
      <c r="W30" s="297"/>
      <c r="X30" s="297"/>
      <c r="Y30" s="297">
        <f t="shared" si="4"/>
        <v>-0.10179000000000116</v>
      </c>
      <c r="Z30" s="189">
        <f t="shared" si="5"/>
        <v>-8.4204413472707112E-3</v>
      </c>
      <c r="AA30" s="1165">
        <f t="shared" si="0"/>
        <v>-2.0561580000000235E-2</v>
      </c>
      <c r="AB30" s="1175" t="e">
        <f>VLOOKUP(B30,#REF!,3,0)</f>
        <v>#REF!</v>
      </c>
      <c r="AD30" s="1229"/>
    </row>
    <row r="31" spans="1:30" s="26" customFormat="1" ht="17.25" hidden="1" customHeight="1">
      <c r="A31" s="1385">
        <v>4</v>
      </c>
      <c r="B31" s="1162" t="s">
        <v>2103</v>
      </c>
      <c r="C31" s="578" t="s">
        <v>1933</v>
      </c>
      <c r="D31" s="579" t="s">
        <v>1323</v>
      </c>
      <c r="E31" s="577">
        <v>0.2324</v>
      </c>
      <c r="F31" s="577" t="s">
        <v>2095</v>
      </c>
      <c r="G31" s="577"/>
      <c r="H31" s="1163" t="s">
        <v>2099</v>
      </c>
      <c r="I31" s="1283">
        <v>42303</v>
      </c>
      <c r="J31" s="1291" t="e">
        <v>#N/A</v>
      </c>
      <c r="K31" s="1310" t="e">
        <v>#N/A</v>
      </c>
      <c r="L31" s="1285">
        <f>10.661*1.17</f>
        <v>12.473369999999999</v>
      </c>
      <c r="M31" s="944">
        <f>9.8822*1.17</f>
        <v>11.562173999999999</v>
      </c>
      <c r="N31" s="945">
        <f>9.9058*1.17</f>
        <v>11.589785999999998</v>
      </c>
      <c r="O31" s="946">
        <f>1051.62*1.17/100</f>
        <v>12.303953999999999</v>
      </c>
      <c r="P31" s="297">
        <v>12.037000000000001</v>
      </c>
      <c r="Q31" s="297">
        <v>12.468</v>
      </c>
      <c r="R31" s="297">
        <v>12.577</v>
      </c>
      <c r="S31" s="297">
        <v>12.894600000000001</v>
      </c>
      <c r="T31" s="297">
        <v>12.894600000000001</v>
      </c>
      <c r="U31" s="297"/>
      <c r="V31" s="297"/>
      <c r="W31" s="297"/>
      <c r="X31" s="297"/>
      <c r="Y31" s="297" t="e">
        <f t="shared" si="4"/>
        <v>#N/A</v>
      </c>
      <c r="Z31" s="189" t="e">
        <f t="shared" si="5"/>
        <v>#N/A</v>
      </c>
      <c r="AA31" s="1165" t="e">
        <f t="shared" si="0"/>
        <v>#N/A</v>
      </c>
      <c r="AB31" s="1175" t="e">
        <f>VLOOKUP(B31,#REF!,3,0)</f>
        <v>#REF!</v>
      </c>
      <c r="AD31" s="1229"/>
    </row>
    <row r="32" spans="1:30" s="26" customFormat="1" ht="17.25" customHeight="1">
      <c r="A32" s="1385"/>
      <c r="B32" s="1162" t="s">
        <v>2104</v>
      </c>
      <c r="C32" s="578" t="s">
        <v>1989</v>
      </c>
      <c r="D32" s="579" t="s">
        <v>1323</v>
      </c>
      <c r="E32" s="577">
        <v>0.2324</v>
      </c>
      <c r="F32" s="577" t="s">
        <v>2095</v>
      </c>
      <c r="G32" s="577"/>
      <c r="H32" s="580" t="s">
        <v>1327</v>
      </c>
      <c r="I32" s="1283">
        <v>42303</v>
      </c>
      <c r="J32" s="1291">
        <v>11.986649999999999</v>
      </c>
      <c r="K32" s="1311">
        <v>12.08844</v>
      </c>
      <c r="L32" s="1285">
        <f t="shared" ref="L32:L37" si="6">10.55*1.17</f>
        <v>12.343500000000001</v>
      </c>
      <c r="M32" s="944">
        <f t="shared" ref="M32:M37" si="7">9.897*1.17</f>
        <v>11.57949</v>
      </c>
      <c r="N32" s="945">
        <f t="shared" ref="N32:N37" si="8">9.8966*1.17</f>
        <v>11.579021999999998</v>
      </c>
      <c r="O32" s="946">
        <v>11.8339</v>
      </c>
      <c r="P32" s="297">
        <v>11.8339</v>
      </c>
      <c r="Q32" s="297">
        <v>12.089</v>
      </c>
      <c r="R32" s="297">
        <v>12.343999999999999</v>
      </c>
      <c r="S32" s="297">
        <v>12.701000000000001</v>
      </c>
      <c r="T32" s="297">
        <v>13.007</v>
      </c>
      <c r="U32" s="297">
        <v>13.007</v>
      </c>
      <c r="V32" s="297"/>
      <c r="W32" s="297"/>
      <c r="X32" s="297"/>
      <c r="Y32" s="297">
        <f t="shared" si="4"/>
        <v>-0.10179000000000116</v>
      </c>
      <c r="Z32" s="189">
        <f t="shared" si="5"/>
        <v>-8.4204413472707112E-3</v>
      </c>
      <c r="AA32" s="1165">
        <f t="shared" si="0"/>
        <v>-2.3655996000000269E-2</v>
      </c>
      <c r="AB32" s="1175" t="e">
        <f>VLOOKUP(B32,#REF!,3,0)</f>
        <v>#REF!</v>
      </c>
      <c r="AD32" s="1229"/>
    </row>
    <row r="33" spans="1:30" s="26" customFormat="1" ht="17.25" customHeight="1">
      <c r="A33" s="1385">
        <v>5</v>
      </c>
      <c r="B33" s="582" t="s">
        <v>2105</v>
      </c>
      <c r="C33" s="578" t="s">
        <v>1986</v>
      </c>
      <c r="D33" s="579" t="s">
        <v>2106</v>
      </c>
      <c r="E33" s="953">
        <v>0.125</v>
      </c>
      <c r="F33" s="577" t="s">
        <v>2107</v>
      </c>
      <c r="G33" s="577"/>
      <c r="H33" s="580" t="s">
        <v>2091</v>
      </c>
      <c r="I33" s="1283">
        <v>42303</v>
      </c>
      <c r="J33" s="1291">
        <v>21.029579999999999</v>
      </c>
      <c r="K33" s="1311">
        <v>21.205079999999999</v>
      </c>
      <c r="L33" s="1285">
        <f t="shared" si="6"/>
        <v>12.343500000000001</v>
      </c>
      <c r="M33" s="944">
        <f t="shared" si="7"/>
        <v>11.57949</v>
      </c>
      <c r="N33" s="945">
        <f t="shared" si="8"/>
        <v>11.579021999999998</v>
      </c>
      <c r="O33" s="946">
        <v>11.8339</v>
      </c>
      <c r="P33" s="297">
        <v>11.8339</v>
      </c>
      <c r="Q33" s="297">
        <v>12.089</v>
      </c>
      <c r="R33" s="297">
        <v>12.343999999999999</v>
      </c>
      <c r="S33" s="297">
        <v>12.701000000000001</v>
      </c>
      <c r="T33" s="297">
        <v>13.007</v>
      </c>
      <c r="U33" s="297">
        <v>13.007</v>
      </c>
      <c r="V33" s="297"/>
      <c r="W33" s="297"/>
      <c r="X33" s="297"/>
      <c r="Y33" s="297">
        <f t="shared" si="4"/>
        <v>-0.17549999999999955</v>
      </c>
      <c r="Z33" s="189">
        <f t="shared" si="5"/>
        <v>-8.2763186934451342E-3</v>
      </c>
      <c r="AA33" s="1165">
        <f t="shared" si="0"/>
        <v>-2.1937499999999943E-2</v>
      </c>
      <c r="AB33" s="1175" t="e">
        <f>VLOOKUP(B33,#REF!,3,0)</f>
        <v>#REF!</v>
      </c>
      <c r="AD33" s="1229"/>
    </row>
    <row r="34" spans="1:30" s="26" customFormat="1" ht="17.25" customHeight="1">
      <c r="A34" s="1385"/>
      <c r="B34" s="582" t="s">
        <v>2108</v>
      </c>
      <c r="C34" s="578" t="s">
        <v>1987</v>
      </c>
      <c r="D34" s="579" t="s">
        <v>2109</v>
      </c>
      <c r="E34" s="953">
        <v>8.3339999999999997E-2</v>
      </c>
      <c r="F34" s="577" t="s">
        <v>2107</v>
      </c>
      <c r="G34" s="577"/>
      <c r="H34" s="580" t="s">
        <v>2091</v>
      </c>
      <c r="I34" s="1283">
        <v>42303</v>
      </c>
      <c r="J34" s="1291">
        <v>19.927439999999997</v>
      </c>
      <c r="K34" s="1311">
        <v>20.092409999999997</v>
      </c>
      <c r="L34" s="1285">
        <f t="shared" si="6"/>
        <v>12.343500000000001</v>
      </c>
      <c r="M34" s="944">
        <f t="shared" si="7"/>
        <v>11.57949</v>
      </c>
      <c r="N34" s="945">
        <f t="shared" si="8"/>
        <v>11.579021999999998</v>
      </c>
      <c r="O34" s="946">
        <v>11.8339</v>
      </c>
      <c r="P34" s="297">
        <v>11.8339</v>
      </c>
      <c r="Q34" s="297">
        <v>12.089</v>
      </c>
      <c r="R34" s="297">
        <v>12.343999999999999</v>
      </c>
      <c r="S34" s="297">
        <v>12.701000000000001</v>
      </c>
      <c r="T34" s="297">
        <v>13.007</v>
      </c>
      <c r="U34" s="297">
        <v>13.007</v>
      </c>
      <c r="V34" s="297"/>
      <c r="W34" s="297"/>
      <c r="X34" s="297"/>
      <c r="Y34" s="297">
        <f t="shared" si="4"/>
        <v>-0.16497000000000028</v>
      </c>
      <c r="Z34" s="189">
        <f t="shared" si="5"/>
        <v>-8.210563093227756E-3</v>
      </c>
      <c r="AA34" s="1165">
        <f t="shared" si="0"/>
        <v>-1.3748599800000023E-2</v>
      </c>
      <c r="AB34" s="1175" t="e">
        <f>VLOOKUP(B34,#REF!,3,0)</f>
        <v>#REF!</v>
      </c>
      <c r="AD34" s="1229"/>
    </row>
    <row r="35" spans="1:30" s="26" customFormat="1" ht="17.25" customHeight="1">
      <c r="A35" s="1385"/>
      <c r="B35" s="582" t="s">
        <v>2110</v>
      </c>
      <c r="C35" s="578" t="s">
        <v>1988</v>
      </c>
      <c r="D35" s="579" t="s">
        <v>2111</v>
      </c>
      <c r="E35" s="954">
        <v>7.6926999999999995E-2</v>
      </c>
      <c r="F35" s="577" t="s">
        <v>2107</v>
      </c>
      <c r="G35" s="577"/>
      <c r="H35" s="580" t="s">
        <v>2091</v>
      </c>
      <c r="I35" s="1283">
        <v>42303</v>
      </c>
      <c r="J35" s="1291">
        <v>21.319739999999999</v>
      </c>
      <c r="K35" s="1311">
        <v>21.496410000000001</v>
      </c>
      <c r="L35" s="1285">
        <f t="shared" si="6"/>
        <v>12.343500000000001</v>
      </c>
      <c r="M35" s="944">
        <f t="shared" si="7"/>
        <v>11.57949</v>
      </c>
      <c r="N35" s="945">
        <f t="shared" si="8"/>
        <v>11.579021999999998</v>
      </c>
      <c r="O35" s="946">
        <v>11.8339</v>
      </c>
      <c r="P35" s="297">
        <v>11.8339</v>
      </c>
      <c r="Q35" s="297">
        <v>12.089</v>
      </c>
      <c r="R35" s="297">
        <v>12.343999999999999</v>
      </c>
      <c r="S35" s="297">
        <v>12.701000000000001</v>
      </c>
      <c r="T35" s="297">
        <v>13.007</v>
      </c>
      <c r="U35" s="297">
        <v>13.007</v>
      </c>
      <c r="V35" s="297"/>
      <c r="W35" s="297"/>
      <c r="X35" s="297"/>
      <c r="Y35" s="297">
        <f t="shared" si="4"/>
        <v>-0.17667000000000144</v>
      </c>
      <c r="Z35" s="189">
        <f t="shared" si="5"/>
        <v>-8.2185816143254351E-3</v>
      </c>
      <c r="AA35" s="1165">
        <f t="shared" si="0"/>
        <v>-1.3590693090000109E-2</v>
      </c>
      <c r="AB35" s="1175" t="e">
        <f>VLOOKUP(B35,#REF!,3,0)</f>
        <v>#REF!</v>
      </c>
      <c r="AD35" s="1229"/>
    </row>
    <row r="36" spans="1:30" s="26" customFormat="1" ht="17.25" customHeight="1">
      <c r="A36" s="1385"/>
      <c r="B36" s="582" t="s">
        <v>2112</v>
      </c>
      <c r="C36" s="578" t="s">
        <v>1988</v>
      </c>
      <c r="D36" s="579" t="s">
        <v>2113</v>
      </c>
      <c r="E36" s="954">
        <v>0.1111</v>
      </c>
      <c r="F36" s="577" t="s">
        <v>2107</v>
      </c>
      <c r="G36" s="577"/>
      <c r="H36" s="580" t="s">
        <v>2091</v>
      </c>
      <c r="I36" s="1283">
        <v>42303</v>
      </c>
      <c r="J36" s="1291">
        <v>20.20356</v>
      </c>
      <c r="K36" s="1311">
        <v>20.369699999999998</v>
      </c>
      <c r="L36" s="1285">
        <f t="shared" si="6"/>
        <v>12.343500000000001</v>
      </c>
      <c r="M36" s="944">
        <f t="shared" si="7"/>
        <v>11.57949</v>
      </c>
      <c r="N36" s="945">
        <f t="shared" si="8"/>
        <v>11.579021999999998</v>
      </c>
      <c r="O36" s="946">
        <v>11.8339</v>
      </c>
      <c r="P36" s="297">
        <v>11.8339</v>
      </c>
      <c r="Q36" s="297">
        <v>12.089</v>
      </c>
      <c r="R36" s="297">
        <v>12.343999999999999</v>
      </c>
      <c r="S36" s="297">
        <v>12.701000000000001</v>
      </c>
      <c r="T36" s="297">
        <v>13.007</v>
      </c>
      <c r="U36" s="297">
        <v>13.007</v>
      </c>
      <c r="V36" s="297"/>
      <c r="W36" s="297"/>
      <c r="X36" s="297"/>
      <c r="Y36" s="297">
        <f t="shared" si="4"/>
        <v>-0.16613999999999862</v>
      </c>
      <c r="Z36" s="189">
        <f t="shared" si="5"/>
        <v>-8.1562320505455966E-3</v>
      </c>
      <c r="AA36" s="1165">
        <f t="shared" si="0"/>
        <v>-1.8458153999999848E-2</v>
      </c>
      <c r="AB36" s="1175" t="e">
        <f>VLOOKUP(B36,#REF!,3,0)</f>
        <v>#REF!</v>
      </c>
      <c r="AD36" s="1229"/>
    </row>
    <row r="37" spans="1:30" s="26" customFormat="1" ht="17.25" customHeight="1" thickBot="1">
      <c r="A37" s="1386"/>
      <c r="B37" s="999" t="s">
        <v>2114</v>
      </c>
      <c r="C37" s="947" t="s">
        <v>1988</v>
      </c>
      <c r="D37" s="948" t="s">
        <v>2115</v>
      </c>
      <c r="E37" s="955">
        <v>3.125E-2</v>
      </c>
      <c r="F37" s="949" t="s">
        <v>2107</v>
      </c>
      <c r="G37" s="949"/>
      <c r="H37" s="950" t="s">
        <v>2091</v>
      </c>
      <c r="I37" s="1284">
        <v>42303</v>
      </c>
      <c r="J37" s="1292">
        <v>21.058829999999997</v>
      </c>
      <c r="K37" s="1312">
        <v>21.231989999999996</v>
      </c>
      <c r="L37" s="1286">
        <f t="shared" si="6"/>
        <v>12.343500000000001</v>
      </c>
      <c r="M37" s="871">
        <f t="shared" si="7"/>
        <v>11.57949</v>
      </c>
      <c r="N37" s="951">
        <f t="shared" si="8"/>
        <v>11.579021999999998</v>
      </c>
      <c r="O37" s="952">
        <v>11.8339</v>
      </c>
      <c r="P37" s="298">
        <v>11.8339</v>
      </c>
      <c r="Q37" s="298">
        <v>12.089</v>
      </c>
      <c r="R37" s="298">
        <v>12.343999999999999</v>
      </c>
      <c r="S37" s="298">
        <v>12.701000000000001</v>
      </c>
      <c r="T37" s="298">
        <v>13.007</v>
      </c>
      <c r="U37" s="298">
        <v>13.007</v>
      </c>
      <c r="V37" s="298"/>
      <c r="W37" s="298"/>
      <c r="X37" s="298"/>
      <c r="Y37" s="297">
        <f t="shared" si="4"/>
        <v>-0.17315999999999931</v>
      </c>
      <c r="Z37" s="189">
        <f t="shared" si="5"/>
        <v>-8.1556180084862203E-3</v>
      </c>
      <c r="AA37" s="1177">
        <f t="shared" si="0"/>
        <v>-5.4112499999999786E-3</v>
      </c>
      <c r="AB37" s="1175" t="e">
        <f>VLOOKUP(B37,#REF!,3,0)</f>
        <v>#REF!</v>
      </c>
      <c r="AD37" s="1229"/>
    </row>
    <row r="38" spans="1:30" s="26" customFormat="1" ht="17.25" customHeight="1" thickBot="1">
      <c r="A38" s="2"/>
      <c r="B38" s="982"/>
      <c r="C38" s="983"/>
      <c r="D38" s="984"/>
      <c r="E38" s="985"/>
      <c r="F38" s="985"/>
      <c r="G38" s="985"/>
      <c r="H38" s="986"/>
      <c r="I38" s="987"/>
      <c r="J38" s="1293"/>
      <c r="K38" s="993"/>
      <c r="L38" s="988"/>
      <c r="M38" s="988"/>
      <c r="N38" s="989"/>
      <c r="O38" s="990"/>
      <c r="P38" s="991"/>
      <c r="Q38" s="991"/>
      <c r="R38" s="991"/>
      <c r="S38" s="991"/>
      <c r="T38" s="991"/>
      <c r="U38" s="991"/>
      <c r="V38" s="991"/>
      <c r="W38" s="991"/>
      <c r="X38" s="991"/>
      <c r="Y38" s="297"/>
      <c r="Z38" s="189"/>
      <c r="AA38" s="992"/>
      <c r="AB38" s="581"/>
      <c r="AD38" s="1229"/>
    </row>
    <row r="39" spans="1:30" s="26" customFormat="1" ht="17.25" customHeight="1" thickBot="1">
      <c r="A39" s="1178">
        <v>1</v>
      </c>
      <c r="B39" s="1179" t="s">
        <v>2104</v>
      </c>
      <c r="C39" s="1180" t="s">
        <v>1989</v>
      </c>
      <c r="D39" s="1181" t="s">
        <v>1323</v>
      </c>
      <c r="E39" s="1182">
        <v>0.2324</v>
      </c>
      <c r="F39" s="1182" t="s">
        <v>793</v>
      </c>
      <c r="G39" s="1182"/>
      <c r="H39" s="1183" t="s">
        <v>2310</v>
      </c>
      <c r="I39" s="1184">
        <v>42349</v>
      </c>
      <c r="J39" s="1294">
        <v>12.917852999999999</v>
      </c>
      <c r="K39" s="1185">
        <v>12.917852999999999</v>
      </c>
      <c r="L39" s="1186"/>
      <c r="M39" s="1186"/>
      <c r="N39" s="1187"/>
      <c r="O39" s="1188"/>
      <c r="P39" s="1161"/>
      <c r="Q39" s="1161"/>
      <c r="R39" s="1161"/>
      <c r="S39" s="1161"/>
      <c r="T39" s="1161"/>
      <c r="U39" s="1161"/>
      <c r="V39" s="1161"/>
      <c r="W39" s="1161"/>
      <c r="X39" s="1161"/>
      <c r="Y39" s="297">
        <f t="shared" si="4"/>
        <v>0</v>
      </c>
      <c r="Z39" s="189">
        <f t="shared" si="5"/>
        <v>0</v>
      </c>
      <c r="AA39" s="1177">
        <f>Y39*E39</f>
        <v>0</v>
      </c>
      <c r="AB39" s="1189">
        <v>12.917852999999999</v>
      </c>
      <c r="AC39" s="1228"/>
      <c r="AD39" s="1229"/>
    </row>
    <row r="40" spans="1:30" ht="12">
      <c r="A40" s="889"/>
      <c r="AD40" s="26"/>
    </row>
    <row r="41" spans="1:30" ht="14.25" hidden="1" customHeight="1" thickBot="1">
      <c r="A41" s="263"/>
      <c r="P41" s="8"/>
      <c r="W41" s="8"/>
      <c r="X41" s="8"/>
    </row>
    <row r="42" spans="1:30" ht="15" hidden="1" customHeight="1">
      <c r="N42" s="329" t="s">
        <v>2116</v>
      </c>
      <c r="O42" s="299" t="s">
        <v>2014</v>
      </c>
      <c r="P42" s="259" t="s">
        <v>2117</v>
      </c>
      <c r="Q42" s="259" t="s">
        <v>2016</v>
      </c>
      <c r="R42" s="259" t="s">
        <v>2017</v>
      </c>
      <c r="S42" s="259" t="s">
        <v>2018</v>
      </c>
      <c r="T42" s="259" t="s">
        <v>2118</v>
      </c>
      <c r="U42" s="259" t="s">
        <v>2019</v>
      </c>
      <c r="V42" s="260"/>
      <c r="W42" s="260"/>
      <c r="X42" s="300"/>
      <c r="AA42" s="9"/>
      <c r="AB42" s="10"/>
    </row>
    <row r="43" spans="1:30" ht="14.25" hidden="1" customHeight="1" thickBot="1">
      <c r="A43" s="263" t="s">
        <v>1332</v>
      </c>
      <c r="I43" s="264" t="s">
        <v>1321</v>
      </c>
      <c r="J43" s="264"/>
      <c r="K43" s="264"/>
      <c r="L43" s="264"/>
      <c r="M43" s="264"/>
      <c r="N43" s="330" t="s">
        <v>1333</v>
      </c>
      <c r="O43" s="301" t="s">
        <v>1333</v>
      </c>
      <c r="P43" s="266" t="s">
        <v>1334</v>
      </c>
      <c r="Q43" s="266" t="s">
        <v>2119</v>
      </c>
      <c r="R43" s="266" t="s">
        <v>2120</v>
      </c>
      <c r="S43" s="266" t="s">
        <v>2121</v>
      </c>
      <c r="T43" s="266" t="s">
        <v>2122</v>
      </c>
      <c r="U43" s="266" t="s">
        <v>2122</v>
      </c>
      <c r="V43" s="267"/>
      <c r="W43" s="267"/>
      <c r="X43" s="302"/>
      <c r="Y43" s="303" t="s">
        <v>1322</v>
      </c>
    </row>
    <row r="44" spans="1:30" ht="19.5" hidden="1" customHeight="1">
      <c r="A44" s="11" t="s">
        <v>288</v>
      </c>
      <c r="B44" s="12" t="s">
        <v>687</v>
      </c>
      <c r="C44" s="12" t="s">
        <v>2123</v>
      </c>
      <c r="D44" s="585" t="s">
        <v>688</v>
      </c>
      <c r="E44" s="12" t="s">
        <v>2124</v>
      </c>
      <c r="F44" s="12" t="s">
        <v>689</v>
      </c>
      <c r="G44" s="12" t="s">
        <v>690</v>
      </c>
      <c r="H44" s="271" t="s">
        <v>2125</v>
      </c>
      <c r="I44" s="304" t="s">
        <v>2126</v>
      </c>
      <c r="J44" s="304"/>
      <c r="K44" s="304"/>
      <c r="L44" s="304"/>
      <c r="M44" s="304"/>
      <c r="N44" s="326" t="s">
        <v>2127</v>
      </c>
      <c r="O44" s="305" t="s">
        <v>2127</v>
      </c>
      <c r="P44" s="273" t="s">
        <v>2127</v>
      </c>
      <c r="Q44" s="306" t="s">
        <v>2128</v>
      </c>
      <c r="R44" s="306" t="s">
        <v>2128</v>
      </c>
      <c r="S44" s="306" t="s">
        <v>2128</v>
      </c>
      <c r="T44" s="306" t="s">
        <v>2128</v>
      </c>
      <c r="U44" s="307" t="s">
        <v>2128</v>
      </c>
      <c r="V44" s="307" t="s">
        <v>2128</v>
      </c>
      <c r="W44" s="307" t="s">
        <v>2128</v>
      </c>
      <c r="X44" s="308" t="s">
        <v>2128</v>
      </c>
      <c r="Y44" s="309" t="s">
        <v>2129</v>
      </c>
      <c r="Z44" s="274" t="s">
        <v>297</v>
      </c>
      <c r="AA44" s="12" t="s">
        <v>298</v>
      </c>
      <c r="AB44" s="15" t="s">
        <v>2130</v>
      </c>
    </row>
    <row r="45" spans="1:30" ht="23.25" hidden="1" customHeight="1" thickBot="1">
      <c r="A45" s="16"/>
      <c r="B45" s="17" t="s">
        <v>691</v>
      </c>
      <c r="C45" s="17" t="s">
        <v>300</v>
      </c>
      <c r="D45" s="586" t="s">
        <v>692</v>
      </c>
      <c r="E45" s="17" t="s">
        <v>2052</v>
      </c>
      <c r="F45" s="17" t="s">
        <v>693</v>
      </c>
      <c r="G45" s="17" t="s">
        <v>693</v>
      </c>
      <c r="H45" s="276" t="s">
        <v>1213</v>
      </c>
      <c r="I45" s="310" t="s">
        <v>2131</v>
      </c>
      <c r="J45" s="310"/>
      <c r="K45" s="310"/>
      <c r="L45" s="310"/>
      <c r="M45" s="310"/>
      <c r="N45" s="331" t="s">
        <v>2057</v>
      </c>
      <c r="O45" s="311" t="s">
        <v>2132</v>
      </c>
      <c r="P45" s="277" t="s">
        <v>2057</v>
      </c>
      <c r="Q45" s="312" t="s">
        <v>2055</v>
      </c>
      <c r="R45" s="312" t="s">
        <v>2055</v>
      </c>
      <c r="S45" s="312" t="s">
        <v>2055</v>
      </c>
      <c r="T45" s="313" t="s">
        <v>2055</v>
      </c>
      <c r="U45" s="314" t="s">
        <v>2055</v>
      </c>
      <c r="V45" s="314" t="s">
        <v>2055</v>
      </c>
      <c r="W45" s="314" t="s">
        <v>2055</v>
      </c>
      <c r="X45" s="315" t="s">
        <v>2055</v>
      </c>
      <c r="Y45" s="316" t="s">
        <v>2058</v>
      </c>
      <c r="Z45" s="278" t="s">
        <v>788</v>
      </c>
      <c r="AA45" s="17" t="s">
        <v>2059</v>
      </c>
      <c r="AB45" s="21" t="s">
        <v>2133</v>
      </c>
    </row>
    <row r="46" spans="1:30" ht="11.25" hidden="1" customHeight="1"/>
    <row r="47" spans="1:30">
      <c r="S47" s="317"/>
    </row>
    <row r="48" spans="1:30">
      <c r="I48" s="318"/>
      <c r="J48" s="318"/>
      <c r="K48" s="318"/>
      <c r="L48" s="318"/>
      <c r="M48" s="318"/>
      <c r="N48" s="332"/>
      <c r="O48" s="319"/>
      <c r="Q48" s="318"/>
      <c r="R48" s="318"/>
      <c r="S48" s="320"/>
    </row>
    <row r="50" spans="9:19">
      <c r="S50" s="317"/>
    </row>
    <row r="51" spans="9:19">
      <c r="I51" s="318"/>
      <c r="J51" s="318"/>
      <c r="K51" s="318"/>
      <c r="L51" s="318"/>
      <c r="M51" s="318"/>
      <c r="N51" s="332"/>
      <c r="O51" s="319"/>
      <c r="Q51" s="318"/>
      <c r="R51" s="318"/>
      <c r="S51" s="320"/>
    </row>
  </sheetData>
  <mergeCells count="7">
    <mergeCell ref="A33:A37"/>
    <mergeCell ref="A16:A17"/>
    <mergeCell ref="A18:A21"/>
    <mergeCell ref="A23:A24"/>
    <mergeCell ref="A25:A28"/>
    <mergeCell ref="A29:A30"/>
    <mergeCell ref="A31:A32"/>
  </mergeCells>
  <phoneticPr fontId="3" type="noConversion"/>
  <pageMargins left="0.46" right="0.52" top="1" bottom="1" header="0.5" footer="0.5"/>
  <pageSetup paperSize="9" scale="79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enableFormatConditionsCalculation="0">
    <tabColor indexed="10"/>
    <pageSetUpPr fitToPage="1"/>
  </sheetPr>
  <dimension ref="A1:O13"/>
  <sheetViews>
    <sheetView showGridLines="0" zoomScale="115" zoomScaleNormal="115" workbookViewId="0">
      <selection activeCell="D16" sqref="D16"/>
    </sheetView>
  </sheetViews>
  <sheetFormatPr defaultColWidth="9" defaultRowHeight="10.199999999999999"/>
  <cols>
    <col min="1" max="1" width="4.59765625" style="2" bestFit="1" customWidth="1"/>
    <col min="2" max="2" width="12.5" style="2" customWidth="1"/>
    <col min="3" max="3" width="20.09765625" style="2" customWidth="1"/>
    <col min="4" max="4" width="26" style="590" customWidth="1"/>
    <col min="5" max="5" width="7" style="4" bestFit="1" customWidth="1"/>
    <col min="6" max="6" width="4.5" style="4" bestFit="1" customWidth="1"/>
    <col min="7" max="7" width="4.59765625" style="2" hidden="1" customWidth="1"/>
    <col min="8" max="8" width="6.59765625" style="2" bestFit="1" customWidth="1"/>
    <col min="9" max="9" width="8.19921875" style="2" bestFit="1" customWidth="1"/>
    <col min="10" max="10" width="9.8984375" style="2" customWidth="1"/>
    <col min="11" max="11" width="12.69921875" style="2" bestFit="1" customWidth="1"/>
    <col min="12" max="12" width="11.8984375" style="2" customWidth="1"/>
    <col min="13" max="13" width="11.09765625" style="2" bestFit="1" customWidth="1"/>
    <col min="14" max="14" width="11.19921875" style="2" bestFit="1" customWidth="1"/>
    <col min="15" max="15" width="16.09765625" style="2" customWidth="1"/>
    <col min="16" max="16384" width="9" style="2"/>
  </cols>
  <sheetData>
    <row r="1" spans="1:15" ht="19.5" customHeight="1">
      <c r="A1" s="1" t="s">
        <v>2134</v>
      </c>
      <c r="D1" s="589"/>
    </row>
    <row r="2" spans="1:15">
      <c r="B2" s="5"/>
    </row>
    <row r="3" spans="1:15" ht="13.2">
      <c r="A3" s="6"/>
      <c r="B3" s="7"/>
    </row>
    <row r="4" spans="1:15" ht="12.6" thickBot="1">
      <c r="I4" s="8"/>
      <c r="N4" s="9"/>
      <c r="O4" s="10"/>
    </row>
    <row r="5" spans="1:15" ht="19.5" customHeight="1">
      <c r="A5" s="11" t="s">
        <v>2135</v>
      </c>
      <c r="B5" s="12" t="s">
        <v>687</v>
      </c>
      <c r="C5" s="12" t="s">
        <v>2136</v>
      </c>
      <c r="D5" s="591" t="s">
        <v>688</v>
      </c>
      <c r="E5" s="12" t="s">
        <v>2137</v>
      </c>
      <c r="F5" s="12" t="s">
        <v>689</v>
      </c>
      <c r="G5" s="12" t="s">
        <v>690</v>
      </c>
      <c r="H5" s="12" t="s">
        <v>2138</v>
      </c>
      <c r="I5" s="13" t="s">
        <v>2139</v>
      </c>
      <c r="J5" s="14" t="s">
        <v>2140</v>
      </c>
      <c r="K5" s="12" t="s">
        <v>2141</v>
      </c>
      <c r="L5" s="12" t="s">
        <v>2142</v>
      </c>
      <c r="M5" s="12" t="s">
        <v>2143</v>
      </c>
      <c r="N5" s="12" t="s">
        <v>2144</v>
      </c>
      <c r="O5" s="15" t="s">
        <v>2145</v>
      </c>
    </row>
    <row r="6" spans="1:15" ht="23.25" customHeight="1">
      <c r="A6" s="16"/>
      <c r="B6" s="17" t="s">
        <v>691</v>
      </c>
      <c r="C6" s="17" t="s">
        <v>2146</v>
      </c>
      <c r="D6" s="592" t="s">
        <v>692</v>
      </c>
      <c r="E6" s="17" t="s">
        <v>2052</v>
      </c>
      <c r="F6" s="17" t="s">
        <v>693</v>
      </c>
      <c r="G6" s="17" t="s">
        <v>693</v>
      </c>
      <c r="H6" s="17" t="s">
        <v>2147</v>
      </c>
      <c r="I6" s="18" t="s">
        <v>2148</v>
      </c>
      <c r="J6" s="19" t="s">
        <v>2149</v>
      </c>
      <c r="K6" s="20" t="s">
        <v>2150</v>
      </c>
      <c r="L6" s="17" t="s">
        <v>2151</v>
      </c>
      <c r="M6" s="17" t="s">
        <v>788</v>
      </c>
      <c r="N6" s="17" t="s">
        <v>2152</v>
      </c>
      <c r="O6" s="21" t="s">
        <v>2153</v>
      </c>
    </row>
    <row r="7" spans="1:15" s="476" customFormat="1" ht="17.25" customHeight="1">
      <c r="A7" s="477">
        <v>1</v>
      </c>
      <c r="B7" s="478" t="s">
        <v>2154</v>
      </c>
      <c r="C7" s="478" t="s">
        <v>2155</v>
      </c>
      <c r="D7" s="593" t="s">
        <v>1229</v>
      </c>
      <c r="E7" s="477">
        <v>2.0000000000000001E-4</v>
      </c>
      <c r="F7" s="477" t="s">
        <v>2107</v>
      </c>
      <c r="G7" s="477"/>
      <c r="H7" s="479" t="s">
        <v>393</v>
      </c>
      <c r="I7" s="480">
        <v>41773</v>
      </c>
      <c r="J7" s="481">
        <v>42</v>
      </c>
      <c r="K7" s="482">
        <v>32.1875</v>
      </c>
      <c r="L7" s="483">
        <f>J7-K7</f>
        <v>9.8125</v>
      </c>
      <c r="M7" s="484">
        <f>L7/K7</f>
        <v>0.30485436893203882</v>
      </c>
      <c r="N7" s="485">
        <f>L7*E7</f>
        <v>1.9625000000000003E-3</v>
      </c>
      <c r="O7" s="486"/>
    </row>
    <row r="8" spans="1:15" s="476" customFormat="1" ht="17.25" customHeight="1">
      <c r="A8" s="477">
        <v>2</v>
      </c>
      <c r="B8" s="478" t="s">
        <v>2154</v>
      </c>
      <c r="C8" s="478" t="s">
        <v>1228</v>
      </c>
      <c r="D8" s="593" t="s">
        <v>1229</v>
      </c>
      <c r="E8" s="477">
        <v>2.9999999999999997E-4</v>
      </c>
      <c r="F8" s="477" t="s">
        <v>2107</v>
      </c>
      <c r="G8" s="477"/>
      <c r="H8" s="479" t="s">
        <v>393</v>
      </c>
      <c r="I8" s="480">
        <v>41773</v>
      </c>
      <c r="J8" s="481">
        <v>42</v>
      </c>
      <c r="K8" s="482">
        <v>32.1875</v>
      </c>
      <c r="L8" s="483">
        <f>J8-K8</f>
        <v>9.8125</v>
      </c>
      <c r="M8" s="484">
        <f>L8/K8</f>
        <v>0.30485436893203882</v>
      </c>
      <c r="N8" s="485">
        <f>L8*E8</f>
        <v>2.9437499999999998E-3</v>
      </c>
      <c r="O8" s="486"/>
    </row>
    <row r="9" spans="1:15" s="476" customFormat="1" ht="17.25" customHeight="1">
      <c r="A9" s="477">
        <v>3</v>
      </c>
      <c r="B9" s="478" t="s">
        <v>2156</v>
      </c>
      <c r="C9" s="478" t="s">
        <v>1227</v>
      </c>
      <c r="D9" s="593" t="s">
        <v>1230</v>
      </c>
      <c r="E9" s="477">
        <v>5.9999999999999995E-4</v>
      </c>
      <c r="F9" s="477" t="s">
        <v>2107</v>
      </c>
      <c r="G9" s="477"/>
      <c r="H9" s="479" t="s">
        <v>393</v>
      </c>
      <c r="I9" s="480">
        <v>41467</v>
      </c>
      <c r="J9" s="481">
        <v>66</v>
      </c>
      <c r="K9" s="482">
        <v>50.9</v>
      </c>
      <c r="L9" s="483">
        <f>J9-K9</f>
        <v>15.100000000000001</v>
      </c>
      <c r="M9" s="484">
        <f>L9/K9</f>
        <v>0.29666011787819258</v>
      </c>
      <c r="N9" s="485">
        <f>L9*E9</f>
        <v>9.0600000000000003E-3</v>
      </c>
      <c r="O9" s="486"/>
    </row>
    <row r="10" spans="1:15" s="476" customFormat="1" ht="17.25" customHeight="1">
      <c r="A10" s="477">
        <v>4</v>
      </c>
      <c r="B10" s="478" t="s">
        <v>394</v>
      </c>
      <c r="C10" s="478" t="s">
        <v>2157</v>
      </c>
      <c r="D10" s="593" t="s">
        <v>396</v>
      </c>
      <c r="E10" s="477">
        <v>5.0000000000000001E-4</v>
      </c>
      <c r="F10" s="477" t="s">
        <v>397</v>
      </c>
      <c r="G10" s="477"/>
      <c r="H10" s="479" t="s">
        <v>398</v>
      </c>
      <c r="I10" s="480">
        <v>41473</v>
      </c>
      <c r="J10" s="481">
        <v>20</v>
      </c>
      <c r="K10" s="482"/>
      <c r="L10" s="483"/>
      <c r="M10" s="484"/>
      <c r="N10" s="485"/>
      <c r="O10" s="486"/>
    </row>
    <row r="11" spans="1:15" s="476" customFormat="1" ht="17.25" customHeight="1" thickBot="1">
      <c r="A11" s="487">
        <v>5</v>
      </c>
      <c r="B11" s="488" t="s">
        <v>395</v>
      </c>
      <c r="C11" s="488" t="s">
        <v>2157</v>
      </c>
      <c r="D11" s="594" t="s">
        <v>399</v>
      </c>
      <c r="E11" s="489">
        <v>4.0000000000000002E-4</v>
      </c>
      <c r="F11" s="489" t="s">
        <v>397</v>
      </c>
      <c r="G11" s="489"/>
      <c r="H11" s="490" t="s">
        <v>398</v>
      </c>
      <c r="I11" s="491">
        <v>41466</v>
      </c>
      <c r="J11" s="492">
        <v>27.5</v>
      </c>
      <c r="K11" s="493"/>
      <c r="L11" s="494"/>
      <c r="M11" s="495"/>
      <c r="N11" s="496"/>
      <c r="O11" s="497"/>
    </row>
    <row r="13" spans="1:15">
      <c r="J13" s="139"/>
    </row>
  </sheetData>
  <phoneticPr fontId="3" type="noConversion"/>
  <pageMargins left="0.46" right="0.52" top="1" bottom="1" header="0.5" footer="0.5"/>
  <pageSetup paperSize="9" scale="74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enableFormatConditionsCalculation="0">
    <tabColor indexed="10"/>
    <pageSetUpPr fitToPage="1"/>
  </sheetPr>
  <dimension ref="A1:O14"/>
  <sheetViews>
    <sheetView showGridLines="0" workbookViewId="0">
      <selection activeCell="B7" sqref="B7:B12"/>
    </sheetView>
  </sheetViews>
  <sheetFormatPr defaultColWidth="9" defaultRowHeight="10.199999999999999"/>
  <cols>
    <col min="1" max="1" width="4.59765625" style="2" bestFit="1" customWidth="1"/>
    <col min="2" max="2" width="10.19921875" style="2" bestFit="1" customWidth="1"/>
    <col min="3" max="3" width="20.09765625" style="2" customWidth="1"/>
    <col min="4" max="4" width="11.59765625" style="2" bestFit="1" customWidth="1"/>
    <col min="5" max="5" width="7" style="4" bestFit="1" customWidth="1"/>
    <col min="6" max="6" width="4.5" style="4" bestFit="1" customWidth="1"/>
    <col min="7" max="7" width="4.59765625" style="2" hidden="1" customWidth="1"/>
    <col min="8" max="8" width="6.59765625" style="2" bestFit="1" customWidth="1"/>
    <col min="9" max="9" width="8.19921875" style="2" bestFit="1" customWidth="1"/>
    <col min="10" max="10" width="11.09765625" style="2" bestFit="1" customWidth="1"/>
    <col min="11" max="11" width="12.69921875" style="2" bestFit="1" customWidth="1"/>
    <col min="12" max="12" width="11.8984375" style="2" customWidth="1"/>
    <col min="13" max="13" width="11.09765625" style="2" bestFit="1" customWidth="1"/>
    <col min="14" max="14" width="11.19921875" style="2" bestFit="1" customWidth="1"/>
    <col min="15" max="15" width="16.09765625" style="2" customWidth="1"/>
    <col min="16" max="16384" width="9" style="2"/>
  </cols>
  <sheetData>
    <row r="1" spans="1:15" ht="19.5" customHeight="1">
      <c r="A1" s="1" t="s">
        <v>2158</v>
      </c>
      <c r="D1" s="3"/>
    </row>
    <row r="2" spans="1:15">
      <c r="B2" s="5"/>
    </row>
    <row r="3" spans="1:15" ht="13.2">
      <c r="A3" s="6"/>
      <c r="B3" s="7"/>
    </row>
    <row r="4" spans="1:15" ht="12.6" thickBot="1">
      <c r="I4" s="8"/>
      <c r="N4" s="9"/>
      <c r="O4" s="10"/>
    </row>
    <row r="5" spans="1:15" ht="19.5" customHeight="1">
      <c r="A5" s="11" t="s">
        <v>2159</v>
      </c>
      <c r="B5" s="12" t="s">
        <v>687</v>
      </c>
      <c r="C5" s="12" t="s">
        <v>2160</v>
      </c>
      <c r="D5" s="12" t="s">
        <v>688</v>
      </c>
      <c r="E5" s="12" t="s">
        <v>2161</v>
      </c>
      <c r="F5" s="12" t="s">
        <v>689</v>
      </c>
      <c r="G5" s="12" t="s">
        <v>690</v>
      </c>
      <c r="H5" s="12" t="s">
        <v>2162</v>
      </c>
      <c r="I5" s="13" t="s">
        <v>2163</v>
      </c>
      <c r="J5" s="14" t="s">
        <v>293</v>
      </c>
      <c r="K5" s="12" t="s">
        <v>295</v>
      </c>
      <c r="L5" s="12" t="s">
        <v>2164</v>
      </c>
      <c r="M5" s="12" t="s">
        <v>2165</v>
      </c>
      <c r="N5" s="12" t="s">
        <v>2166</v>
      </c>
      <c r="O5" s="15" t="s">
        <v>2167</v>
      </c>
    </row>
    <row r="6" spans="1:15" ht="23.25" customHeight="1">
      <c r="A6" s="16"/>
      <c r="B6" s="17" t="s">
        <v>691</v>
      </c>
      <c r="C6" s="17" t="s">
        <v>2168</v>
      </c>
      <c r="D6" s="17" t="s">
        <v>692</v>
      </c>
      <c r="E6" s="17" t="s">
        <v>2052</v>
      </c>
      <c r="F6" s="17" t="s">
        <v>693</v>
      </c>
      <c r="G6" s="17" t="s">
        <v>693</v>
      </c>
      <c r="H6" s="17" t="s">
        <v>1213</v>
      </c>
      <c r="I6" s="18" t="s">
        <v>2169</v>
      </c>
      <c r="J6" s="19" t="s">
        <v>2170</v>
      </c>
      <c r="K6" s="20" t="s">
        <v>2171</v>
      </c>
      <c r="L6" s="17" t="s">
        <v>2058</v>
      </c>
      <c r="M6" s="17" t="s">
        <v>788</v>
      </c>
      <c r="N6" s="17" t="s">
        <v>2059</v>
      </c>
      <c r="O6" s="21" t="s">
        <v>2172</v>
      </c>
    </row>
    <row r="7" spans="1:15" s="26" customFormat="1" ht="17.25" customHeight="1">
      <c r="A7" s="22">
        <v>1</v>
      </c>
      <c r="B7" s="23" t="s">
        <v>2173</v>
      </c>
      <c r="C7" s="23" t="s">
        <v>2174</v>
      </c>
      <c r="D7" s="23" t="s">
        <v>1225</v>
      </c>
      <c r="E7" s="24">
        <v>0.78500000000000003</v>
      </c>
      <c r="F7" s="24" t="s">
        <v>2175</v>
      </c>
      <c r="G7" s="24"/>
      <c r="H7" s="33" t="s">
        <v>2176</v>
      </c>
      <c r="I7" s="199">
        <v>42370</v>
      </c>
      <c r="J7" s="1224">
        <f>0.0230769*1.17</f>
        <v>2.6999973E-2</v>
      </c>
      <c r="K7" s="148">
        <f t="shared" ref="K7:K12" si="0">28/1000</f>
        <v>2.8000000000000001E-2</v>
      </c>
      <c r="L7" s="140">
        <f t="shared" ref="L7:L12" si="1">J7-K7</f>
        <v>-1.0000270000000006E-3</v>
      </c>
      <c r="M7" s="200">
        <f t="shared" ref="M7:M12" si="2">L7/K7</f>
        <v>-3.5715250000000018E-2</v>
      </c>
      <c r="N7" s="141">
        <f t="shared" ref="N7:N12" si="3">L7*E7</f>
        <v>-7.8502119500000042E-4</v>
      </c>
      <c r="O7" s="142"/>
    </row>
    <row r="8" spans="1:15" s="26" customFormat="1" ht="17.25" customHeight="1">
      <c r="A8" s="22">
        <v>2</v>
      </c>
      <c r="B8" s="23" t="s">
        <v>2173</v>
      </c>
      <c r="C8" s="23" t="s">
        <v>2177</v>
      </c>
      <c r="D8" s="23" t="s">
        <v>1225</v>
      </c>
      <c r="E8" s="24">
        <v>2.7</v>
      </c>
      <c r="F8" s="24" t="s">
        <v>2175</v>
      </c>
      <c r="G8" s="24"/>
      <c r="H8" s="33" t="s">
        <v>2176</v>
      </c>
      <c r="I8" s="199">
        <v>42370</v>
      </c>
      <c r="J8" s="1224">
        <f t="shared" ref="J8:J12" si="4">0.0230769*1.17</f>
        <v>2.6999973E-2</v>
      </c>
      <c r="K8" s="148">
        <f t="shared" si="0"/>
        <v>2.8000000000000001E-2</v>
      </c>
      <c r="L8" s="140">
        <f t="shared" si="1"/>
        <v>-1.0000270000000006E-3</v>
      </c>
      <c r="M8" s="200">
        <f t="shared" si="2"/>
        <v>-3.5715250000000018E-2</v>
      </c>
      <c r="N8" s="141">
        <f t="shared" si="3"/>
        <v>-2.7000729000000016E-3</v>
      </c>
      <c r="O8" s="142"/>
    </row>
    <row r="9" spans="1:15" s="26" customFormat="1" ht="17.25" customHeight="1">
      <c r="A9" s="22">
        <v>3</v>
      </c>
      <c r="B9" s="23" t="s">
        <v>2173</v>
      </c>
      <c r="C9" s="23" t="s">
        <v>2178</v>
      </c>
      <c r="D9" s="23" t="s">
        <v>1225</v>
      </c>
      <c r="E9" s="24">
        <v>4.7</v>
      </c>
      <c r="F9" s="24" t="s">
        <v>2175</v>
      </c>
      <c r="G9" s="24"/>
      <c r="H9" s="33" t="s">
        <v>2176</v>
      </c>
      <c r="I9" s="199">
        <v>42370</v>
      </c>
      <c r="J9" s="1224">
        <f t="shared" si="4"/>
        <v>2.6999973E-2</v>
      </c>
      <c r="K9" s="148">
        <f t="shared" si="0"/>
        <v>2.8000000000000001E-2</v>
      </c>
      <c r="L9" s="140">
        <f t="shared" si="1"/>
        <v>-1.0000270000000006E-3</v>
      </c>
      <c r="M9" s="200">
        <f t="shared" si="2"/>
        <v>-3.5715250000000018E-2</v>
      </c>
      <c r="N9" s="141">
        <f t="shared" si="3"/>
        <v>-4.7001269000000031E-3</v>
      </c>
      <c r="O9" s="142"/>
    </row>
    <row r="10" spans="1:15" s="26" customFormat="1" ht="17.25" customHeight="1">
      <c r="A10" s="22">
        <v>4</v>
      </c>
      <c r="B10" s="23" t="s">
        <v>2173</v>
      </c>
      <c r="C10" s="23" t="s">
        <v>2179</v>
      </c>
      <c r="D10" s="23" t="s">
        <v>1225</v>
      </c>
      <c r="E10" s="24">
        <v>1.4</v>
      </c>
      <c r="F10" s="24" t="s">
        <v>2175</v>
      </c>
      <c r="G10" s="24"/>
      <c r="H10" s="33" t="s">
        <v>2176</v>
      </c>
      <c r="I10" s="199">
        <v>42370</v>
      </c>
      <c r="J10" s="1224">
        <f t="shared" si="4"/>
        <v>2.6999973E-2</v>
      </c>
      <c r="K10" s="148">
        <f t="shared" si="0"/>
        <v>2.8000000000000001E-2</v>
      </c>
      <c r="L10" s="140">
        <f t="shared" si="1"/>
        <v>-1.0000270000000006E-3</v>
      </c>
      <c r="M10" s="200">
        <f t="shared" si="2"/>
        <v>-3.5715250000000018E-2</v>
      </c>
      <c r="N10" s="141">
        <f t="shared" si="3"/>
        <v>-1.4000378000000007E-3</v>
      </c>
      <c r="O10" s="142"/>
    </row>
    <row r="11" spans="1:15" s="26" customFormat="1" ht="17.25" customHeight="1">
      <c r="A11" s="22">
        <v>5</v>
      </c>
      <c r="B11" s="23" t="s">
        <v>2173</v>
      </c>
      <c r="C11" s="23" t="s">
        <v>2180</v>
      </c>
      <c r="D11" s="23" t="s">
        <v>1225</v>
      </c>
      <c r="E11" s="24">
        <v>1.2333000000000001</v>
      </c>
      <c r="F11" s="24" t="s">
        <v>2175</v>
      </c>
      <c r="G11" s="24"/>
      <c r="H11" s="33" t="s">
        <v>2176</v>
      </c>
      <c r="I11" s="199">
        <v>42370</v>
      </c>
      <c r="J11" s="1224">
        <f t="shared" si="4"/>
        <v>2.6999973E-2</v>
      </c>
      <c r="K11" s="148">
        <f t="shared" si="0"/>
        <v>2.8000000000000001E-2</v>
      </c>
      <c r="L11" s="140">
        <f t="shared" si="1"/>
        <v>-1.0000270000000006E-3</v>
      </c>
      <c r="M11" s="200">
        <f t="shared" si="2"/>
        <v>-3.5715250000000018E-2</v>
      </c>
      <c r="N11" s="141">
        <f t="shared" si="3"/>
        <v>-1.2333332991000007E-3</v>
      </c>
      <c r="O11" s="142"/>
    </row>
    <row r="12" spans="1:15" s="26" customFormat="1" ht="17.25" customHeight="1" thickBot="1">
      <c r="A12" s="27">
        <v>6</v>
      </c>
      <c r="B12" s="28" t="s">
        <v>2173</v>
      </c>
      <c r="C12" s="28" t="s">
        <v>2181</v>
      </c>
      <c r="D12" s="28" t="s">
        <v>1225</v>
      </c>
      <c r="E12" s="29">
        <v>0.83330000000000004</v>
      </c>
      <c r="F12" s="29" t="s">
        <v>2175</v>
      </c>
      <c r="G12" s="29"/>
      <c r="H12" s="32" t="s">
        <v>2176</v>
      </c>
      <c r="I12" s="201">
        <v>42370</v>
      </c>
      <c r="J12" s="1225">
        <f t="shared" si="4"/>
        <v>2.6999973E-2</v>
      </c>
      <c r="K12" s="137">
        <f t="shared" si="0"/>
        <v>2.8000000000000001E-2</v>
      </c>
      <c r="L12" s="136">
        <f t="shared" si="1"/>
        <v>-1.0000270000000006E-3</v>
      </c>
      <c r="M12" s="202">
        <f t="shared" si="2"/>
        <v>-3.5715250000000018E-2</v>
      </c>
      <c r="N12" s="138">
        <f t="shared" si="3"/>
        <v>-8.3332249910000053E-4</v>
      </c>
      <c r="O12" s="31"/>
    </row>
    <row r="14" spans="1:15">
      <c r="J14" s="139"/>
    </row>
  </sheetData>
  <phoneticPr fontId="3" type="noConversion"/>
  <pageMargins left="0.46" right="0.52" top="1" bottom="1" header="0.5" footer="0.5"/>
  <pageSetup paperSize="9" scale="87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enableFormatConditionsCalculation="0">
    <tabColor indexed="10"/>
    <pageSetUpPr fitToPage="1"/>
  </sheetPr>
  <dimension ref="A1:O15"/>
  <sheetViews>
    <sheetView showGridLines="0" workbookViewId="0">
      <selection activeCell="J10" sqref="J10"/>
    </sheetView>
  </sheetViews>
  <sheetFormatPr defaultColWidth="9" defaultRowHeight="10.199999999999999"/>
  <cols>
    <col min="1" max="1" width="4.59765625" style="2" bestFit="1" customWidth="1"/>
    <col min="2" max="2" width="10.19921875" style="2" bestFit="1" customWidth="1"/>
    <col min="3" max="3" width="20.09765625" style="2" customWidth="1"/>
    <col min="4" max="4" width="23.69921875" style="2" customWidth="1"/>
    <col min="5" max="5" width="7" style="4" bestFit="1" customWidth="1"/>
    <col min="6" max="6" width="4.5" style="4" bestFit="1" customWidth="1"/>
    <col min="7" max="7" width="4.59765625" style="2" hidden="1" customWidth="1"/>
    <col min="8" max="8" width="6.59765625" style="2" bestFit="1" customWidth="1"/>
    <col min="9" max="9" width="8.19921875" style="2" bestFit="1" customWidth="1"/>
    <col min="10" max="10" width="11.09765625" style="2" bestFit="1" customWidth="1"/>
    <col min="11" max="11" width="12.69921875" style="2" bestFit="1" customWidth="1"/>
    <col min="12" max="12" width="11.8984375" style="2" customWidth="1"/>
    <col min="13" max="13" width="11.09765625" style="2" bestFit="1" customWidth="1"/>
    <col min="14" max="14" width="11.19921875" style="2" bestFit="1" customWidth="1"/>
    <col min="15" max="15" width="16.09765625" style="2" customWidth="1"/>
    <col min="16" max="16384" width="9" style="2"/>
  </cols>
  <sheetData>
    <row r="1" spans="1:15" ht="19.5" customHeight="1">
      <c r="A1" s="1" t="s">
        <v>2182</v>
      </c>
      <c r="D1" s="3"/>
    </row>
    <row r="2" spans="1:15">
      <c r="B2" s="5"/>
    </row>
    <row r="3" spans="1:15" ht="13.2">
      <c r="A3" s="6"/>
      <c r="B3" s="7"/>
    </row>
    <row r="4" spans="1:15" ht="12.6" thickBot="1">
      <c r="I4" s="8"/>
      <c r="N4" s="9"/>
      <c r="O4" s="10"/>
    </row>
    <row r="5" spans="1:15" ht="19.5" customHeight="1">
      <c r="A5" s="11" t="s">
        <v>2159</v>
      </c>
      <c r="B5" s="12" t="s">
        <v>687</v>
      </c>
      <c r="C5" s="12" t="s">
        <v>2160</v>
      </c>
      <c r="D5" s="12" t="s">
        <v>688</v>
      </c>
      <c r="E5" s="12" t="s">
        <v>2161</v>
      </c>
      <c r="F5" s="12" t="s">
        <v>689</v>
      </c>
      <c r="G5" s="12" t="s">
        <v>690</v>
      </c>
      <c r="H5" s="12" t="s">
        <v>2162</v>
      </c>
      <c r="I5" s="12" t="s">
        <v>292</v>
      </c>
      <c r="J5" s="12" t="s">
        <v>293</v>
      </c>
      <c r="K5" s="12" t="s">
        <v>295</v>
      </c>
      <c r="L5" s="12" t="s">
        <v>2164</v>
      </c>
      <c r="M5" s="12" t="s">
        <v>2165</v>
      </c>
      <c r="N5" s="12" t="s">
        <v>2166</v>
      </c>
      <c r="O5" s="15" t="s">
        <v>2167</v>
      </c>
    </row>
    <row r="6" spans="1:15" ht="23.25" customHeight="1">
      <c r="A6" s="16"/>
      <c r="B6" s="17" t="s">
        <v>691</v>
      </c>
      <c r="C6" s="17" t="s">
        <v>2168</v>
      </c>
      <c r="D6" s="17" t="s">
        <v>692</v>
      </c>
      <c r="E6" s="17" t="s">
        <v>2052</v>
      </c>
      <c r="F6" s="17" t="s">
        <v>693</v>
      </c>
      <c r="G6" s="17" t="s">
        <v>693</v>
      </c>
      <c r="H6" s="17" t="s">
        <v>1213</v>
      </c>
      <c r="I6" s="20" t="s">
        <v>302</v>
      </c>
      <c r="J6" s="20" t="s">
        <v>2183</v>
      </c>
      <c r="K6" s="20" t="s">
        <v>2184</v>
      </c>
      <c r="L6" s="17" t="s">
        <v>2151</v>
      </c>
      <c r="M6" s="17" t="s">
        <v>788</v>
      </c>
      <c r="N6" s="17" t="s">
        <v>2152</v>
      </c>
      <c r="O6" s="21" t="s">
        <v>2172</v>
      </c>
    </row>
    <row r="7" spans="1:15" s="26" customFormat="1" ht="17.25" customHeight="1">
      <c r="A7" s="24">
        <v>1</v>
      </c>
      <c r="B7" s="23" t="s">
        <v>2185</v>
      </c>
      <c r="C7" s="23" t="s">
        <v>2155</v>
      </c>
      <c r="D7" s="23" t="s">
        <v>1226</v>
      </c>
      <c r="E7" s="24">
        <v>1.5</v>
      </c>
      <c r="F7" s="24" t="s">
        <v>2175</v>
      </c>
      <c r="G7" s="24"/>
      <c r="H7" s="33" t="s">
        <v>2186</v>
      </c>
      <c r="I7" s="203">
        <v>41648</v>
      </c>
      <c r="J7" s="192">
        <v>2.9000000000000001E-2</v>
      </c>
      <c r="K7" s="191">
        <f>6040/200/1000</f>
        <v>3.0199999999999998E-2</v>
      </c>
      <c r="L7" s="140">
        <f>J7-K7</f>
        <v>-1.1999999999999962E-3</v>
      </c>
      <c r="M7" s="200">
        <f>L7/K7</f>
        <v>-3.9735099337748221E-2</v>
      </c>
      <c r="N7" s="141">
        <f>L7*E7</f>
        <v>-1.7999999999999943E-3</v>
      </c>
      <c r="O7" s="142"/>
    </row>
    <row r="8" spans="1:15" s="26" customFormat="1" ht="17.25" customHeight="1">
      <c r="A8" s="24">
        <v>2</v>
      </c>
      <c r="B8" s="23" t="s">
        <v>2185</v>
      </c>
      <c r="C8" s="23" t="s">
        <v>2187</v>
      </c>
      <c r="D8" s="23" t="s">
        <v>1226</v>
      </c>
      <c r="E8" s="24">
        <v>2.5</v>
      </c>
      <c r="F8" s="24" t="s">
        <v>2175</v>
      </c>
      <c r="G8" s="24"/>
      <c r="H8" s="33" t="s">
        <v>2186</v>
      </c>
      <c r="I8" s="203">
        <v>41648</v>
      </c>
      <c r="J8" s="192">
        <v>2.9000000000000001E-2</v>
      </c>
      <c r="K8" s="191">
        <f>6040/200/1000</f>
        <v>3.0199999999999998E-2</v>
      </c>
      <c r="L8" s="140">
        <f>J8-K8</f>
        <v>-1.1999999999999962E-3</v>
      </c>
      <c r="M8" s="200">
        <f>L8/K8</f>
        <v>-3.9735099337748221E-2</v>
      </c>
      <c r="N8" s="141">
        <f>L8*E8</f>
        <v>-2.9999999999999905E-3</v>
      </c>
      <c r="O8" s="142"/>
    </row>
    <row r="9" spans="1:15" s="26" customFormat="1" ht="17.25" customHeight="1">
      <c r="A9" s="24">
        <v>3</v>
      </c>
      <c r="B9" s="23" t="s">
        <v>2185</v>
      </c>
      <c r="C9" s="23" t="s">
        <v>2188</v>
      </c>
      <c r="D9" s="23" t="s">
        <v>1226</v>
      </c>
      <c r="E9" s="24">
        <v>0.9</v>
      </c>
      <c r="F9" s="24" t="s">
        <v>2175</v>
      </c>
      <c r="G9" s="24"/>
      <c r="H9" s="33" t="s">
        <v>2186</v>
      </c>
      <c r="I9" s="203">
        <v>41648</v>
      </c>
      <c r="J9" s="192">
        <v>2.9000000000000001E-2</v>
      </c>
      <c r="K9" s="191">
        <f>6040/200/1000</f>
        <v>3.0199999999999998E-2</v>
      </c>
      <c r="L9" s="140">
        <f>J9-K9</f>
        <v>-1.1999999999999962E-3</v>
      </c>
      <c r="M9" s="200">
        <f>L9/K9</f>
        <v>-3.9735099337748221E-2</v>
      </c>
      <c r="N9" s="141">
        <f>L9*E9</f>
        <v>-1.0799999999999965E-3</v>
      </c>
      <c r="O9" s="142"/>
    </row>
    <row r="10" spans="1:15" s="26" customFormat="1" ht="17.25" customHeight="1">
      <c r="A10" s="24">
        <v>4</v>
      </c>
      <c r="B10" s="23" t="s">
        <v>2185</v>
      </c>
      <c r="C10" s="23" t="s">
        <v>2179</v>
      </c>
      <c r="D10" s="23" t="s">
        <v>2189</v>
      </c>
      <c r="E10" s="24">
        <v>1</v>
      </c>
      <c r="F10" s="24" t="s">
        <v>2175</v>
      </c>
      <c r="G10" s="24"/>
      <c r="H10" s="33" t="s">
        <v>2186</v>
      </c>
      <c r="I10" s="203">
        <v>41648</v>
      </c>
      <c r="J10" s="192">
        <v>2.9000000000000001E-2</v>
      </c>
      <c r="K10" s="191">
        <f>6040/200/1000</f>
        <v>3.0199999999999998E-2</v>
      </c>
      <c r="L10" s="140">
        <f>J10-K10</f>
        <v>-1.1999999999999962E-3</v>
      </c>
      <c r="M10" s="200">
        <f>L10/K10</f>
        <v>-3.9735099337748221E-2</v>
      </c>
      <c r="N10" s="141">
        <f>L10*E10</f>
        <v>-1.1999999999999962E-3</v>
      </c>
      <c r="O10" s="142"/>
    </row>
    <row r="11" spans="1:15" s="26" customFormat="1" ht="17.25" customHeight="1" thickBot="1">
      <c r="A11" s="1032">
        <v>5</v>
      </c>
      <c r="B11" s="133" t="s">
        <v>1274</v>
      </c>
      <c r="C11" s="133" t="s">
        <v>1275</v>
      </c>
      <c r="D11" s="133" t="s">
        <v>1226</v>
      </c>
      <c r="E11" s="134">
        <v>1</v>
      </c>
      <c r="F11" s="134" t="s">
        <v>1276</v>
      </c>
      <c r="G11" s="134"/>
      <c r="H11" s="145" t="s">
        <v>1277</v>
      </c>
      <c r="I11" s="1077">
        <v>41718</v>
      </c>
      <c r="J11" s="1078">
        <v>2.9000000000000001E-2</v>
      </c>
      <c r="K11" s="193">
        <v>3.0199999999999998E-2</v>
      </c>
      <c r="L11" s="146">
        <f>J11-K11</f>
        <v>-1.1999999999999962E-3</v>
      </c>
      <c r="M11" s="204">
        <f>L11/K11</f>
        <v>-3.9735099337748221E-2</v>
      </c>
      <c r="N11" s="147">
        <f>L11*E11</f>
        <v>-1.1999999999999962E-3</v>
      </c>
      <c r="O11" s="135"/>
    </row>
    <row r="15" spans="1:15">
      <c r="J15" s="139"/>
    </row>
  </sheetData>
  <phoneticPr fontId="3" type="noConversion"/>
  <pageMargins left="0.46" right="0.52" top="1" bottom="1" header="0.5" footer="0.5"/>
  <pageSetup paperSize="9" scale="75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Q59"/>
  <sheetViews>
    <sheetView showGridLines="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B6" sqref="B6:B27"/>
    </sheetView>
  </sheetViews>
  <sheetFormatPr defaultColWidth="9" defaultRowHeight="14.4"/>
  <cols>
    <col min="1" max="1" width="4" style="1086" customWidth="1"/>
    <col min="2" max="2" width="12.8984375" style="1086" bestFit="1" customWidth="1"/>
    <col min="3" max="3" width="19.8984375" style="1086" bestFit="1" customWidth="1"/>
    <col min="4" max="4" width="11.5" style="1086" bestFit="1" customWidth="1"/>
    <col min="5" max="5" width="27.19921875" style="1087" bestFit="1" customWidth="1"/>
    <col min="6" max="6" width="8.3984375" style="1088" bestFit="1" customWidth="1"/>
    <col min="7" max="8" width="5.19921875" style="1088" bestFit="1" customWidth="1"/>
    <col min="9" max="9" width="9.59765625" style="1088" bestFit="1" customWidth="1"/>
    <col min="10" max="10" width="13" style="1088" bestFit="1" customWidth="1"/>
    <col min="11" max="11" width="13" style="1088" customWidth="1"/>
    <col min="12" max="13" width="12.3984375" style="1086" hidden="1" customWidth="1"/>
    <col min="14" max="14" width="13.5" style="1086" bestFit="1" customWidth="1"/>
    <col min="15" max="15" width="12.69921875" style="1086" bestFit="1" customWidth="1"/>
    <col min="16" max="16" width="13.3984375" style="1086" bestFit="1" customWidth="1"/>
    <col min="17" max="17" width="7.19921875" style="1086" bestFit="1" customWidth="1"/>
    <col min="18" max="16384" width="9" style="1086"/>
  </cols>
  <sheetData>
    <row r="1" spans="1:17" ht="23.25" customHeight="1">
      <c r="A1" s="1085" t="s">
        <v>2253</v>
      </c>
      <c r="B1" s="1085"/>
    </row>
    <row r="2" spans="1:17" ht="23.25" customHeight="1">
      <c r="A2" s="1089"/>
      <c r="B2" s="7"/>
    </row>
    <row r="3" spans="1:17" ht="14.25" customHeight="1">
      <c r="B3" s="1085"/>
    </row>
    <row r="4" spans="1:17">
      <c r="A4" s="1090" t="s">
        <v>1038</v>
      </c>
      <c r="B4" s="1090" t="s">
        <v>687</v>
      </c>
      <c r="C4" s="1090" t="s">
        <v>1096</v>
      </c>
      <c r="D4" s="1090" t="s">
        <v>1466</v>
      </c>
      <c r="E4" s="1091" t="s">
        <v>688</v>
      </c>
      <c r="F4" s="1090" t="s">
        <v>1039</v>
      </c>
      <c r="G4" s="1090" t="s">
        <v>689</v>
      </c>
      <c r="H4" s="1090" t="s">
        <v>690</v>
      </c>
      <c r="I4" s="1090" t="s">
        <v>2254</v>
      </c>
      <c r="J4" s="1092" t="s">
        <v>2255</v>
      </c>
      <c r="K4" s="1092" t="s">
        <v>294</v>
      </c>
      <c r="L4" s="1092" t="s">
        <v>2255</v>
      </c>
      <c r="M4" s="1092" t="s">
        <v>2256</v>
      </c>
      <c r="N4" s="1090" t="s">
        <v>2257</v>
      </c>
      <c r="O4" s="1090" t="s">
        <v>2258</v>
      </c>
      <c r="P4" s="1090" t="s">
        <v>2259</v>
      </c>
      <c r="Q4" s="1090" t="s">
        <v>2260</v>
      </c>
    </row>
    <row r="5" spans="1:17" ht="15">
      <c r="A5" s="1090"/>
      <c r="B5" s="1090" t="s">
        <v>2261</v>
      </c>
      <c r="C5" s="1090" t="s">
        <v>2262</v>
      </c>
      <c r="D5" s="1090" t="s">
        <v>2263</v>
      </c>
      <c r="E5" s="1091" t="s">
        <v>2264</v>
      </c>
      <c r="F5" s="1090" t="s">
        <v>2265</v>
      </c>
      <c r="G5" s="1090" t="s">
        <v>2266</v>
      </c>
      <c r="H5" s="1090" t="s">
        <v>2266</v>
      </c>
      <c r="I5" s="1090" t="s">
        <v>2267</v>
      </c>
      <c r="J5" s="1092" t="s">
        <v>2268</v>
      </c>
      <c r="K5" s="1092" t="s">
        <v>2529</v>
      </c>
      <c r="L5" s="1092" t="s">
        <v>2269</v>
      </c>
      <c r="M5" s="1092" t="s">
        <v>2269</v>
      </c>
      <c r="N5" s="1090" t="s">
        <v>2530</v>
      </c>
      <c r="O5" s="1090" t="s">
        <v>2531</v>
      </c>
      <c r="P5" s="1090" t="s">
        <v>2270</v>
      </c>
      <c r="Q5" s="1090" t="s">
        <v>2271</v>
      </c>
    </row>
    <row r="6" spans="1:17" s="1105" customFormat="1" ht="17.25" customHeight="1">
      <c r="A6" s="1093">
        <v>1</v>
      </c>
      <c r="B6" s="1094" t="s">
        <v>1467</v>
      </c>
      <c r="C6" s="1095" t="s">
        <v>2272</v>
      </c>
      <c r="D6" s="1096" t="s">
        <v>2273</v>
      </c>
      <c r="E6" s="1097" t="s">
        <v>1468</v>
      </c>
      <c r="F6" s="1093">
        <v>1</v>
      </c>
      <c r="G6" s="1098" t="s">
        <v>2274</v>
      </c>
      <c r="H6" s="1093" t="s">
        <v>2275</v>
      </c>
      <c r="I6" s="1099">
        <v>42025</v>
      </c>
      <c r="J6" s="1100">
        <f>2.74*1.17</f>
        <v>3.2058</v>
      </c>
      <c r="K6" s="1100"/>
      <c r="L6" s="1100">
        <f>M6*0.97</f>
        <v>2.0369999999999999</v>
      </c>
      <c r="M6" s="1101">
        <v>2.1</v>
      </c>
      <c r="N6" s="1102"/>
      <c r="O6" s="1103"/>
      <c r="P6" s="1104"/>
      <c r="Q6" s="1103"/>
    </row>
    <row r="7" spans="1:17" s="1114" customFormat="1" ht="16.5" customHeight="1">
      <c r="A7" s="1106">
        <v>2</v>
      </c>
      <c r="B7" s="1107" t="s">
        <v>1470</v>
      </c>
      <c r="C7" s="1095" t="s">
        <v>2276</v>
      </c>
      <c r="D7" s="1096" t="s">
        <v>2277</v>
      </c>
      <c r="E7" s="1097" t="s">
        <v>1469</v>
      </c>
      <c r="F7" s="1108">
        <v>1</v>
      </c>
      <c r="G7" s="1098" t="s">
        <v>2274</v>
      </c>
      <c r="H7" s="1106" t="s">
        <v>2275</v>
      </c>
      <c r="I7" s="1099">
        <v>42025</v>
      </c>
      <c r="J7" s="1109">
        <f>4.99*1.17</f>
        <v>5.8383000000000003</v>
      </c>
      <c r="K7" s="1109"/>
      <c r="L7" s="1109">
        <v>4.3499999999999996</v>
      </c>
      <c r="M7" s="1110"/>
      <c r="N7" s="1111"/>
      <c r="O7" s="1112"/>
      <c r="P7" s="1113"/>
      <c r="Q7" s="1112"/>
    </row>
    <row r="8" spans="1:17" s="1105" customFormat="1" ht="17.25" customHeight="1">
      <c r="A8" s="1093">
        <v>3</v>
      </c>
      <c r="B8" s="1094" t="s">
        <v>2278</v>
      </c>
      <c r="C8" s="1094" t="s">
        <v>2279</v>
      </c>
      <c r="D8" s="1096" t="s">
        <v>2277</v>
      </c>
      <c r="E8" s="1097" t="s">
        <v>1469</v>
      </c>
      <c r="F8" s="1093">
        <v>1</v>
      </c>
      <c r="G8" s="1098" t="s">
        <v>2274</v>
      </c>
      <c r="H8" s="1093" t="s">
        <v>2275</v>
      </c>
      <c r="I8" s="1099">
        <v>42025</v>
      </c>
      <c r="J8" s="1100">
        <f>2.74*1.17</f>
        <v>3.2058</v>
      </c>
      <c r="K8" s="1100"/>
      <c r="L8" s="1100">
        <f>M8*0.97</f>
        <v>2.1825000000000001</v>
      </c>
      <c r="M8" s="1101">
        <v>2.25</v>
      </c>
      <c r="N8" s="1102"/>
      <c r="O8" s="1103"/>
      <c r="P8" s="1104"/>
      <c r="Q8" s="1103"/>
    </row>
    <row r="9" spans="1:17" s="1105" customFormat="1" ht="17.25" customHeight="1">
      <c r="A9" s="1093"/>
      <c r="B9" s="1094"/>
      <c r="C9" s="1094"/>
      <c r="D9" s="1094"/>
      <c r="E9" s="1097"/>
      <c r="F9" s="1093"/>
      <c r="G9" s="1093"/>
      <c r="H9" s="1093"/>
      <c r="I9" s="1099"/>
      <c r="J9" s="1100"/>
      <c r="K9" s="1100"/>
      <c r="L9" s="1100"/>
      <c r="M9" s="1101"/>
      <c r="N9" s="1102"/>
      <c r="O9" s="1103"/>
      <c r="P9" s="1104"/>
      <c r="Q9" s="1103"/>
    </row>
    <row r="10" spans="1:17" s="1105" customFormat="1" ht="17.25" hidden="1" customHeight="1">
      <c r="A10" s="1093">
        <v>4</v>
      </c>
      <c r="B10" s="1096" t="s">
        <v>2280</v>
      </c>
      <c r="C10" s="1096" t="s">
        <v>2281</v>
      </c>
      <c r="D10" s="1094" t="s">
        <v>2282</v>
      </c>
      <c r="E10" s="1115" t="s">
        <v>1469</v>
      </c>
      <c r="F10" s="1093">
        <v>1</v>
      </c>
      <c r="G10" s="1093" t="s">
        <v>2283</v>
      </c>
      <c r="H10" s="1093" t="s">
        <v>2275</v>
      </c>
      <c r="I10" s="1099">
        <v>40817</v>
      </c>
      <c r="J10" s="1100"/>
      <c r="K10" s="1100"/>
      <c r="L10" s="1100">
        <f>M10*0.97</f>
        <v>4.1516000000000002</v>
      </c>
      <c r="M10" s="1101">
        <v>4.28</v>
      </c>
      <c r="N10" s="1102"/>
      <c r="O10" s="1103"/>
      <c r="P10" s="1104"/>
      <c r="Q10" s="1103"/>
    </row>
    <row r="11" spans="1:17" s="1122" customFormat="1" ht="17.25" customHeight="1">
      <c r="A11" s="1098">
        <v>5</v>
      </c>
      <c r="B11" s="1096" t="s">
        <v>2284</v>
      </c>
      <c r="C11" s="1096" t="s">
        <v>2281</v>
      </c>
      <c r="D11" s="1096" t="s">
        <v>2277</v>
      </c>
      <c r="E11" s="1115" t="s">
        <v>1469</v>
      </c>
      <c r="F11" s="1098">
        <v>1</v>
      </c>
      <c r="G11" s="1098" t="s">
        <v>2274</v>
      </c>
      <c r="H11" s="1098" t="s">
        <v>2275</v>
      </c>
      <c r="I11" s="1116">
        <v>41925</v>
      </c>
      <c r="J11" s="1117">
        <f>4.228*1.17</f>
        <v>4.9467599999999994</v>
      </c>
      <c r="K11" s="1117"/>
      <c r="L11" s="1117">
        <f>4.359*1.17</f>
        <v>5.1000299999999994</v>
      </c>
      <c r="M11" s="1118"/>
      <c r="N11" s="1102"/>
      <c r="O11" s="1120"/>
      <c r="P11" s="1121"/>
      <c r="Q11" s="1120"/>
    </row>
    <row r="12" spans="1:17" s="1122" customFormat="1" ht="17.25" customHeight="1">
      <c r="A12" s="1098"/>
      <c r="B12" s="1096"/>
      <c r="C12" s="1096"/>
      <c r="D12" s="1096"/>
      <c r="E12" s="1115"/>
      <c r="F12" s="1098"/>
      <c r="G12" s="1098"/>
      <c r="H12" s="1098"/>
      <c r="I12" s="1116"/>
      <c r="J12" s="1117"/>
      <c r="K12" s="1117"/>
      <c r="L12" s="1117"/>
      <c r="M12" s="1118"/>
      <c r="N12" s="1119"/>
      <c r="O12" s="1120"/>
      <c r="P12" s="1121"/>
      <c r="Q12" s="1120"/>
    </row>
    <row r="13" spans="1:17" s="1122" customFormat="1" ht="17.25" hidden="1" customHeight="1">
      <c r="A13" s="1098">
        <v>5</v>
      </c>
      <c r="B13" s="1096" t="s">
        <v>2285</v>
      </c>
      <c r="C13" s="1096" t="s">
        <v>2286</v>
      </c>
      <c r="D13" s="1096" t="s">
        <v>2282</v>
      </c>
      <c r="E13" s="1115" t="s">
        <v>2287</v>
      </c>
      <c r="F13" s="1098">
        <v>1</v>
      </c>
      <c r="G13" s="1098" t="s">
        <v>2283</v>
      </c>
      <c r="H13" s="1098" t="s">
        <v>2275</v>
      </c>
      <c r="I13" s="1099">
        <v>41150</v>
      </c>
      <c r="J13" s="1117"/>
      <c r="K13" s="1117"/>
      <c r="L13" s="1117">
        <v>2.5</v>
      </c>
      <c r="M13" s="1118"/>
      <c r="N13" s="1119"/>
      <c r="O13" s="1120"/>
      <c r="P13" s="1121"/>
      <c r="Q13" s="1120"/>
    </row>
    <row r="14" spans="1:17" s="1105" customFormat="1" ht="17.25" customHeight="1">
      <c r="A14" s="1093">
        <v>6</v>
      </c>
      <c r="B14" s="1094" t="s">
        <v>2288</v>
      </c>
      <c r="C14" s="1094" t="s">
        <v>2286</v>
      </c>
      <c r="D14" s="1094" t="s">
        <v>2277</v>
      </c>
      <c r="E14" s="1097" t="s">
        <v>2287</v>
      </c>
      <c r="F14" s="1093">
        <v>1</v>
      </c>
      <c r="G14" s="1093" t="s">
        <v>2274</v>
      </c>
      <c r="H14" s="1093" t="s">
        <v>2275</v>
      </c>
      <c r="I14" s="1099">
        <v>42491</v>
      </c>
      <c r="J14" s="1259">
        <f>204.59 /100*1.17</f>
        <v>2.3937029999999999</v>
      </c>
      <c r="K14" s="1123">
        <f>2.0624*1.17</f>
        <v>2.4130079999999996</v>
      </c>
      <c r="L14" s="1123"/>
      <c r="M14" s="1101"/>
      <c r="N14" s="1102">
        <f>J14-K14</f>
        <v>-1.9304999999999684E-2</v>
      </c>
      <c r="O14" s="1103"/>
      <c r="P14" s="1104"/>
      <c r="Q14" s="1103"/>
    </row>
    <row r="15" spans="1:17" s="1122" customFormat="1" ht="17.25" customHeight="1">
      <c r="A15" s="1098"/>
      <c r="B15" s="1096"/>
      <c r="C15" s="1096"/>
      <c r="D15" s="1096"/>
      <c r="E15" s="1115"/>
      <c r="F15" s="1098"/>
      <c r="G15" s="1098"/>
      <c r="H15" s="1098"/>
      <c r="I15" s="1116"/>
      <c r="J15" s="1117"/>
      <c r="K15" s="1117"/>
      <c r="L15" s="1117"/>
      <c r="M15" s="1118"/>
      <c r="N15" s="1119"/>
      <c r="O15" s="1120"/>
      <c r="P15" s="1121"/>
      <c r="Q15" s="1120"/>
    </row>
    <row r="16" spans="1:17" s="1122" customFormat="1" ht="17.25" hidden="1" customHeight="1">
      <c r="A16" s="1098">
        <v>6</v>
      </c>
      <c r="B16" s="1096" t="s">
        <v>2289</v>
      </c>
      <c r="C16" s="1096" t="s">
        <v>2290</v>
      </c>
      <c r="D16" s="1096" t="s">
        <v>2282</v>
      </c>
      <c r="E16" s="1115" t="s">
        <v>2291</v>
      </c>
      <c r="F16" s="1098">
        <v>1</v>
      </c>
      <c r="G16" s="1098" t="s">
        <v>2283</v>
      </c>
      <c r="H16" s="1098" t="s">
        <v>2275</v>
      </c>
      <c r="I16" s="1099">
        <v>40817</v>
      </c>
      <c r="J16" s="1117"/>
      <c r="K16" s="1117"/>
      <c r="L16" s="1117">
        <v>2.1800000000000002</v>
      </c>
      <c r="M16" s="1118">
        <v>2.25</v>
      </c>
      <c r="N16" s="1119"/>
      <c r="O16" s="1120"/>
      <c r="P16" s="1121"/>
      <c r="Q16" s="1120"/>
    </row>
    <row r="17" spans="1:17" s="1122" customFormat="1" ht="17.25" customHeight="1">
      <c r="A17" s="1098">
        <v>7</v>
      </c>
      <c r="B17" s="1134" t="s">
        <v>2305</v>
      </c>
      <c r="C17" s="1135" t="s">
        <v>2307</v>
      </c>
      <c r="D17" s="1094" t="s">
        <v>2277</v>
      </c>
      <c r="E17" s="1097" t="s">
        <v>2309</v>
      </c>
      <c r="F17" s="1098">
        <v>1</v>
      </c>
      <c r="G17" s="1093" t="s">
        <v>2274</v>
      </c>
      <c r="H17" s="1093" t="s">
        <v>2275</v>
      </c>
      <c r="I17" s="1099">
        <v>42346</v>
      </c>
      <c r="J17" s="1117">
        <f>4.99*1.17</f>
        <v>5.8383000000000003</v>
      </c>
      <c r="K17" s="1117"/>
      <c r="L17" s="1117"/>
      <c r="M17" s="1118"/>
      <c r="N17" s="1119"/>
      <c r="O17" s="1120"/>
      <c r="P17" s="1121"/>
      <c r="Q17" s="1120"/>
    </row>
    <row r="18" spans="1:17" s="1122" customFormat="1" ht="17.25" customHeight="1">
      <c r="A18" s="1098"/>
      <c r="B18" s="1096"/>
      <c r="C18" s="1096"/>
      <c r="D18" s="1096"/>
      <c r="E18" s="1115"/>
      <c r="F18" s="1098"/>
      <c r="G18" s="1098"/>
      <c r="H18" s="1098"/>
      <c r="I18" s="1099"/>
      <c r="J18" s="1117"/>
      <c r="K18" s="1117"/>
      <c r="L18" s="1117"/>
      <c r="M18" s="1118"/>
      <c r="N18" s="1119"/>
      <c r="O18" s="1120"/>
      <c r="P18" s="1121"/>
      <c r="Q18" s="1120"/>
    </row>
    <row r="19" spans="1:17" s="1122" customFormat="1" ht="17.25" customHeight="1">
      <c r="A19" s="1098">
        <v>8</v>
      </c>
      <c r="B19" s="1134" t="s">
        <v>2306</v>
      </c>
      <c r="C19" s="1135" t="s">
        <v>2308</v>
      </c>
      <c r="D19" s="1094" t="s">
        <v>2277</v>
      </c>
      <c r="E19" s="1097" t="s">
        <v>2309</v>
      </c>
      <c r="F19" s="1098">
        <v>1</v>
      </c>
      <c r="G19" s="1093" t="s">
        <v>2274</v>
      </c>
      <c r="H19" s="1093" t="s">
        <v>2275</v>
      </c>
      <c r="I19" s="1099">
        <v>42346</v>
      </c>
      <c r="J19" s="1117">
        <f>2.74*1.17</f>
        <v>3.2058</v>
      </c>
      <c r="K19" s="1117"/>
      <c r="L19" s="1117"/>
      <c r="M19" s="1118"/>
      <c r="N19" s="1119"/>
      <c r="O19" s="1120"/>
      <c r="P19" s="1121"/>
      <c r="Q19" s="1120"/>
    </row>
    <row r="20" spans="1:17" s="1122" customFormat="1" ht="17.25" customHeight="1">
      <c r="A20" s="1098"/>
      <c r="B20" s="1096"/>
      <c r="C20" s="1096"/>
      <c r="D20" s="1096"/>
      <c r="E20" s="1115"/>
      <c r="F20" s="1098"/>
      <c r="G20" s="1098"/>
      <c r="H20" s="1098"/>
      <c r="I20" s="1099"/>
      <c r="J20" s="1117"/>
      <c r="K20" s="1117"/>
      <c r="L20" s="1117"/>
      <c r="M20" s="1118"/>
      <c r="N20" s="1119"/>
      <c r="O20" s="1120"/>
      <c r="P20" s="1121"/>
      <c r="Q20" s="1120"/>
    </row>
    <row r="21" spans="1:17" s="1122" customFormat="1" ht="17.25" customHeight="1">
      <c r="A21" s="1098">
        <v>7</v>
      </c>
      <c r="B21" s="1096" t="s">
        <v>2289</v>
      </c>
      <c r="C21" s="1096" t="s">
        <v>2290</v>
      </c>
      <c r="D21" s="1096" t="s">
        <v>2277</v>
      </c>
      <c r="E21" s="1115" t="s">
        <v>2291</v>
      </c>
      <c r="F21" s="1098">
        <v>1</v>
      </c>
      <c r="G21" s="1098" t="s">
        <v>2274</v>
      </c>
      <c r="H21" s="1098" t="s">
        <v>2275</v>
      </c>
      <c r="I21" s="1116">
        <v>41775</v>
      </c>
      <c r="J21" s="1117">
        <f>1.9658*1.17</f>
        <v>2.2999859999999996</v>
      </c>
      <c r="K21" s="1117"/>
      <c r="L21" s="1117"/>
      <c r="M21" s="1118">
        <v>2.25</v>
      </c>
      <c r="N21" s="1119"/>
      <c r="O21" s="1120"/>
      <c r="P21" s="1121"/>
      <c r="Q21" s="1120"/>
    </row>
    <row r="22" spans="1:17" s="1122" customFormat="1" ht="17.25" customHeight="1">
      <c r="A22" s="1098"/>
      <c r="B22" s="1096"/>
      <c r="C22" s="1096"/>
      <c r="D22" s="1096"/>
      <c r="E22" s="1115"/>
      <c r="F22" s="1098"/>
      <c r="G22" s="1098"/>
      <c r="H22" s="1098"/>
      <c r="I22" s="1116"/>
      <c r="J22" s="1117"/>
      <c r="K22" s="1117"/>
      <c r="L22" s="1117"/>
      <c r="M22" s="1118"/>
      <c r="N22" s="1119"/>
      <c r="O22" s="1120"/>
      <c r="P22" s="1121"/>
      <c r="Q22" s="1120"/>
    </row>
    <row r="23" spans="1:17" s="1114" customFormat="1" ht="16.5" hidden="1" customHeight="1">
      <c r="A23" s="1106">
        <v>7</v>
      </c>
      <c r="B23" s="1107" t="s">
        <v>2292</v>
      </c>
      <c r="C23" s="1095" t="s">
        <v>2293</v>
      </c>
      <c r="D23" s="1094" t="s">
        <v>2282</v>
      </c>
      <c r="E23" s="1115" t="s">
        <v>2294</v>
      </c>
      <c r="F23" s="1108">
        <v>1</v>
      </c>
      <c r="G23" s="1106" t="s">
        <v>2295</v>
      </c>
      <c r="H23" s="1106" t="s">
        <v>2296</v>
      </c>
      <c r="I23" s="1124">
        <v>40817</v>
      </c>
      <c r="J23" s="1124"/>
      <c r="K23" s="1124"/>
      <c r="L23" s="1109">
        <f>M23*0.97</f>
        <v>1.9884999999999997</v>
      </c>
      <c r="M23" s="1118">
        <v>2.0499999999999998</v>
      </c>
      <c r="N23" s="1111"/>
      <c r="O23" s="1112"/>
      <c r="P23" s="1113"/>
      <c r="Q23" s="1120"/>
    </row>
    <row r="24" spans="1:17" ht="16.5" customHeight="1">
      <c r="A24" s="1093">
        <v>8</v>
      </c>
      <c r="B24" s="1125" t="s">
        <v>2297</v>
      </c>
      <c r="C24" s="1094" t="s">
        <v>2298</v>
      </c>
      <c r="D24" s="1094" t="s">
        <v>2303</v>
      </c>
      <c r="E24" s="1097" t="s">
        <v>2299</v>
      </c>
      <c r="F24" s="1126">
        <v>1</v>
      </c>
      <c r="G24" s="1093" t="s">
        <v>2274</v>
      </c>
      <c r="H24" s="1093" t="s">
        <v>2275</v>
      </c>
      <c r="I24" s="1099">
        <v>41718</v>
      </c>
      <c r="J24" s="1100">
        <f>1.7094*1.17</f>
        <v>1.9999979999999999</v>
      </c>
      <c r="K24" s="1100"/>
      <c r="L24" s="1100"/>
      <c r="M24" s="1101"/>
      <c r="N24" s="1102"/>
      <c r="O24" s="1103"/>
      <c r="P24" s="1104"/>
      <c r="Q24" s="1103"/>
    </row>
    <row r="25" spans="1:17" s="1129" customFormat="1" ht="16.5" customHeight="1">
      <c r="A25" s="1098"/>
      <c r="B25" s="1127"/>
      <c r="C25" s="1096"/>
      <c r="D25" s="1096"/>
      <c r="E25" s="1115"/>
      <c r="F25" s="1128"/>
      <c r="G25" s="1098"/>
      <c r="H25" s="1098"/>
      <c r="I25" s="1116"/>
      <c r="J25" s="1117"/>
      <c r="K25" s="1117"/>
      <c r="L25" s="1117"/>
      <c r="M25" s="1118"/>
      <c r="N25" s="1119"/>
      <c r="O25" s="1120"/>
      <c r="P25" s="1121"/>
      <c r="Q25" s="1120"/>
    </row>
    <row r="26" spans="1:17" s="1129" customFormat="1" ht="16.5" hidden="1" customHeight="1">
      <c r="A26" s="1098">
        <v>8</v>
      </c>
      <c r="B26" s="1127" t="s">
        <v>2300</v>
      </c>
      <c r="C26" s="1096" t="s">
        <v>2301</v>
      </c>
      <c r="D26" s="1096" t="s">
        <v>2282</v>
      </c>
      <c r="E26" s="1115" t="s">
        <v>2294</v>
      </c>
      <c r="F26" s="1128">
        <v>1</v>
      </c>
      <c r="G26" s="1098" t="s">
        <v>2295</v>
      </c>
      <c r="H26" s="1098" t="s">
        <v>2296</v>
      </c>
      <c r="I26" s="1116">
        <v>40817</v>
      </c>
      <c r="J26" s="1116"/>
      <c r="K26" s="1116"/>
      <c r="L26" s="1117">
        <f>M26*0.97</f>
        <v>1.9884999999999997</v>
      </c>
      <c r="M26" s="1118">
        <v>2.0499999999999998</v>
      </c>
      <c r="N26" s="1119"/>
      <c r="O26" s="1120"/>
      <c r="P26" s="1121"/>
      <c r="Q26" s="1120"/>
    </row>
    <row r="27" spans="1:17" s="1129" customFormat="1" ht="16.5" customHeight="1">
      <c r="A27" s="1098">
        <v>9</v>
      </c>
      <c r="B27" s="1127" t="s">
        <v>2302</v>
      </c>
      <c r="C27" s="1096" t="s">
        <v>2304</v>
      </c>
      <c r="D27" s="1096" t="s">
        <v>2303</v>
      </c>
      <c r="E27" s="1115" t="s">
        <v>2299</v>
      </c>
      <c r="F27" s="1128">
        <v>1</v>
      </c>
      <c r="G27" s="1098" t="s">
        <v>2274</v>
      </c>
      <c r="H27" s="1098" t="s">
        <v>2275</v>
      </c>
      <c r="I27" s="1116">
        <v>41718</v>
      </c>
      <c r="J27" s="1117">
        <f>1.7094*1.17</f>
        <v>1.9999979999999999</v>
      </c>
      <c r="K27" s="1117"/>
      <c r="L27" s="1117"/>
      <c r="M27" s="1118"/>
      <c r="N27" s="1119"/>
      <c r="O27" s="1120"/>
      <c r="P27" s="1121"/>
      <c r="Q27" s="1120"/>
    </row>
    <row r="28" spans="1:17" ht="33.75" customHeight="1">
      <c r="B28" s="1131"/>
      <c r="C28" s="1131"/>
      <c r="D28" s="1131"/>
      <c r="E28" s="1132"/>
      <c r="F28" s="1133"/>
      <c r="G28" s="1133"/>
      <c r="H28" s="1133"/>
      <c r="I28" s="1133"/>
      <c r="J28" s="1133"/>
      <c r="K28" s="1133"/>
      <c r="L28" s="1131"/>
      <c r="M28" s="1131"/>
      <c r="N28" s="1131"/>
      <c r="O28" s="1131"/>
      <c r="P28" s="1131"/>
      <c r="Q28" s="1131"/>
    </row>
    <row r="29" spans="1:17">
      <c r="B29" s="1131"/>
      <c r="C29" s="1131"/>
      <c r="D29" s="1131"/>
      <c r="E29" s="1132"/>
      <c r="F29" s="1133"/>
      <c r="G29" s="1133"/>
      <c r="H29" s="1133"/>
      <c r="I29" s="1133"/>
      <c r="J29" s="1133"/>
      <c r="K29" s="1133"/>
      <c r="L29" s="1131"/>
      <c r="M29" s="1131"/>
      <c r="N29" s="1131"/>
      <c r="O29" s="1131"/>
      <c r="P29" s="1131"/>
      <c r="Q29" s="1131"/>
    </row>
    <row r="30" spans="1:17">
      <c r="B30" s="1131"/>
      <c r="C30" s="1131"/>
      <c r="D30" s="1131"/>
      <c r="E30" s="1132"/>
      <c r="F30" s="1133"/>
      <c r="G30" s="1133"/>
      <c r="H30" s="1133"/>
      <c r="I30" s="1133"/>
      <c r="J30" s="1133"/>
      <c r="K30" s="1133"/>
      <c r="L30" s="1131"/>
      <c r="M30" s="1131"/>
      <c r="N30" s="1131"/>
      <c r="O30" s="1131"/>
      <c r="P30" s="1131"/>
      <c r="Q30" s="1131"/>
    </row>
    <row r="31" spans="1:17">
      <c r="B31" s="1131"/>
      <c r="C31" s="1131"/>
      <c r="D31" s="1131"/>
      <c r="E31" s="1132"/>
      <c r="F31" s="1133"/>
      <c r="G31" s="1133"/>
      <c r="H31" s="1133"/>
      <c r="I31" s="1133"/>
      <c r="J31" s="1133"/>
      <c r="K31" s="1133"/>
      <c r="L31" s="1130"/>
      <c r="M31" s="1131"/>
      <c r="N31" s="1131"/>
      <c r="O31" s="1131"/>
      <c r="P31" s="1131"/>
      <c r="Q31" s="1131"/>
    </row>
    <row r="32" spans="1:17">
      <c r="B32" s="1131"/>
      <c r="C32" s="1131"/>
      <c r="D32" s="1131"/>
      <c r="E32" s="1132"/>
      <c r="F32" s="1133"/>
      <c r="G32" s="1133"/>
      <c r="H32" s="1133"/>
      <c r="I32" s="1133"/>
      <c r="J32" s="1133"/>
      <c r="K32" s="1133"/>
      <c r="L32" s="1131"/>
      <c r="M32" s="1131"/>
      <c r="N32" s="1131"/>
      <c r="O32" s="1131"/>
      <c r="P32" s="1131"/>
      <c r="Q32" s="1131"/>
    </row>
    <row r="33" spans="2:17">
      <c r="B33" s="1131"/>
      <c r="C33" s="1131"/>
      <c r="D33" s="1131"/>
      <c r="E33" s="1132"/>
      <c r="F33" s="1133"/>
      <c r="G33" s="1133"/>
      <c r="H33" s="1133"/>
      <c r="I33" s="1133"/>
      <c r="J33" s="1133"/>
      <c r="K33" s="1133"/>
      <c r="L33" s="1131"/>
      <c r="M33" s="1131"/>
      <c r="N33" s="1131"/>
      <c r="O33" s="1131"/>
      <c r="P33" s="1131"/>
      <c r="Q33" s="1131"/>
    </row>
    <row r="34" spans="2:17">
      <c r="B34" s="1131"/>
      <c r="C34" s="1131"/>
      <c r="D34" s="1131"/>
      <c r="E34" s="1132"/>
      <c r="F34" s="1133"/>
      <c r="G34" s="1133"/>
      <c r="H34" s="1133"/>
      <c r="I34" s="1133"/>
      <c r="J34" s="1133"/>
      <c r="K34" s="1133"/>
      <c r="L34" s="1131"/>
      <c r="M34" s="1131"/>
      <c r="N34" s="1131"/>
      <c r="O34" s="1131"/>
      <c r="P34" s="1131"/>
      <c r="Q34" s="1131"/>
    </row>
    <row r="35" spans="2:17">
      <c r="B35" s="1131"/>
      <c r="C35" s="1131"/>
      <c r="D35" s="1131"/>
      <c r="E35" s="1132"/>
      <c r="F35" s="1133"/>
      <c r="G35" s="1133"/>
      <c r="H35" s="1133"/>
      <c r="I35" s="1133"/>
      <c r="J35" s="1133"/>
      <c r="K35" s="1133"/>
      <c r="L35" s="1131"/>
      <c r="M35" s="1131"/>
      <c r="N35" s="1131"/>
      <c r="O35" s="1131"/>
      <c r="P35" s="1131"/>
      <c r="Q35" s="1131"/>
    </row>
    <row r="36" spans="2:17">
      <c r="B36" s="1131"/>
      <c r="C36" s="1131"/>
      <c r="D36" s="1131"/>
      <c r="E36" s="1132"/>
      <c r="F36" s="1133"/>
      <c r="G36" s="1133"/>
      <c r="H36" s="1133"/>
      <c r="I36" s="1133"/>
      <c r="J36" s="1133"/>
      <c r="K36" s="1133"/>
      <c r="L36" s="1131"/>
      <c r="M36" s="1131"/>
      <c r="N36" s="1131"/>
      <c r="O36" s="1131"/>
      <c r="P36" s="1131"/>
      <c r="Q36" s="1131"/>
    </row>
    <row r="37" spans="2:17">
      <c r="B37" s="1131"/>
      <c r="C37" s="1131"/>
      <c r="D37" s="1131"/>
      <c r="E37" s="1132"/>
      <c r="F37" s="1133"/>
      <c r="G37" s="1133"/>
      <c r="H37" s="1133"/>
      <c r="I37" s="1133"/>
      <c r="J37" s="1133"/>
      <c r="K37" s="1133"/>
      <c r="L37" s="1131"/>
      <c r="M37" s="1131"/>
      <c r="N37" s="1131"/>
      <c r="O37" s="1131"/>
      <c r="P37" s="1131"/>
      <c r="Q37" s="1131"/>
    </row>
    <row r="38" spans="2:17">
      <c r="B38" s="1131"/>
      <c r="C38" s="1131"/>
      <c r="D38" s="1131"/>
      <c r="E38" s="1132"/>
      <c r="F38" s="1133"/>
      <c r="G38" s="1133"/>
      <c r="H38" s="1133"/>
      <c r="I38" s="1133"/>
      <c r="J38" s="1133"/>
      <c r="K38" s="1133"/>
      <c r="L38" s="1131"/>
      <c r="M38" s="1131"/>
      <c r="N38" s="1131"/>
      <c r="O38" s="1131"/>
      <c r="P38" s="1131"/>
      <c r="Q38" s="1131"/>
    </row>
    <row r="39" spans="2:17">
      <c r="B39" s="1131"/>
      <c r="C39" s="1131"/>
      <c r="D39" s="1131"/>
      <c r="E39" s="1132"/>
      <c r="F39" s="1133"/>
      <c r="G39" s="1133"/>
      <c r="H39" s="1133"/>
      <c r="I39" s="1133"/>
      <c r="J39" s="1133"/>
      <c r="K39" s="1133"/>
      <c r="L39" s="1131"/>
      <c r="M39" s="1131"/>
      <c r="N39" s="1131"/>
      <c r="O39" s="1131"/>
      <c r="P39" s="1131"/>
      <c r="Q39" s="1131"/>
    </row>
    <row r="40" spans="2:17">
      <c r="B40" s="1131"/>
      <c r="C40" s="1131"/>
      <c r="D40" s="1131"/>
      <c r="E40" s="1132"/>
      <c r="F40" s="1133"/>
      <c r="G40" s="1133"/>
      <c r="H40" s="1133"/>
      <c r="I40" s="1133"/>
      <c r="J40" s="1133"/>
      <c r="K40" s="1133"/>
      <c r="L40" s="1131"/>
      <c r="M40" s="1131"/>
      <c r="N40" s="1131"/>
      <c r="O40" s="1131"/>
      <c r="P40" s="1131"/>
      <c r="Q40" s="1131"/>
    </row>
    <row r="41" spans="2:17">
      <c r="B41" s="1131"/>
      <c r="C41" s="1131"/>
      <c r="D41" s="1131"/>
      <c r="E41" s="1132"/>
      <c r="F41" s="1133"/>
      <c r="G41" s="1133"/>
      <c r="H41" s="1133"/>
      <c r="I41" s="1133"/>
      <c r="J41" s="1133"/>
      <c r="K41" s="1133"/>
      <c r="L41" s="1131"/>
      <c r="M41" s="1131"/>
      <c r="N41" s="1131"/>
      <c r="O41" s="1131"/>
      <c r="P41" s="1131"/>
      <c r="Q41" s="1131"/>
    </row>
    <row r="42" spans="2:17">
      <c r="B42" s="1131"/>
      <c r="C42" s="1131"/>
      <c r="D42" s="1131"/>
      <c r="E42" s="1132"/>
      <c r="F42" s="1133"/>
      <c r="G42" s="1133"/>
      <c r="H42" s="1133"/>
      <c r="I42" s="1133"/>
      <c r="J42" s="1133"/>
      <c r="K42" s="1133"/>
      <c r="L42" s="1131"/>
      <c r="M42" s="1131"/>
      <c r="N42" s="1131"/>
      <c r="O42" s="1131"/>
      <c r="P42" s="1131"/>
      <c r="Q42" s="1131"/>
    </row>
    <row r="43" spans="2:17">
      <c r="B43" s="1131"/>
      <c r="C43" s="1131"/>
      <c r="D43" s="1131"/>
      <c r="E43" s="1132"/>
      <c r="F43" s="1133"/>
      <c r="G43" s="1133"/>
      <c r="H43" s="1133"/>
      <c r="I43" s="1133"/>
      <c r="J43" s="1133"/>
      <c r="K43" s="1133"/>
      <c r="L43" s="1131"/>
      <c r="M43" s="1131"/>
      <c r="N43" s="1131"/>
      <c r="O43" s="1131"/>
      <c r="P43" s="1131"/>
      <c r="Q43" s="1131"/>
    </row>
    <row r="44" spans="2:17">
      <c r="B44" s="1131"/>
      <c r="C44" s="1131"/>
      <c r="D44" s="1131"/>
      <c r="E44" s="1132"/>
      <c r="F44" s="1133"/>
      <c r="G44" s="1133"/>
      <c r="H44" s="1133"/>
      <c r="I44" s="1133"/>
      <c r="J44" s="1133"/>
      <c r="K44" s="1133"/>
      <c r="L44" s="1131"/>
      <c r="M44" s="1131"/>
      <c r="N44" s="1131"/>
      <c r="O44" s="1131"/>
      <c r="P44" s="1131"/>
      <c r="Q44" s="1131"/>
    </row>
    <row r="45" spans="2:17">
      <c r="B45" s="1131"/>
      <c r="C45" s="1131"/>
      <c r="D45" s="1131"/>
      <c r="E45" s="1132"/>
      <c r="F45" s="1133"/>
      <c r="G45" s="1133"/>
      <c r="H45" s="1133"/>
      <c r="I45" s="1133"/>
      <c r="J45" s="1133"/>
      <c r="K45" s="1133"/>
      <c r="L45" s="1131"/>
      <c r="M45" s="1131"/>
      <c r="N45" s="1131"/>
      <c r="O45" s="1131"/>
      <c r="P45" s="1131"/>
      <c r="Q45" s="1131"/>
    </row>
    <row r="46" spans="2:17">
      <c r="B46" s="1131"/>
      <c r="C46" s="1131"/>
      <c r="D46" s="1131"/>
      <c r="E46" s="1132"/>
      <c r="F46" s="1133"/>
      <c r="G46" s="1133"/>
      <c r="H46" s="1133"/>
      <c r="I46" s="1133"/>
      <c r="J46" s="1133"/>
      <c r="K46" s="1133"/>
      <c r="L46" s="1131"/>
      <c r="M46" s="1131"/>
      <c r="N46" s="1131"/>
      <c r="O46" s="1131"/>
      <c r="P46" s="1131"/>
      <c r="Q46" s="1131"/>
    </row>
    <row r="47" spans="2:17">
      <c r="B47" s="1131"/>
      <c r="C47" s="1131"/>
      <c r="D47" s="1131"/>
      <c r="E47" s="1132"/>
      <c r="F47" s="1133"/>
      <c r="G47" s="1133"/>
      <c r="H47" s="1133"/>
      <c r="I47" s="1133"/>
      <c r="J47" s="1133"/>
      <c r="K47" s="1133"/>
      <c r="L47" s="1131"/>
      <c r="M47" s="1131"/>
      <c r="N47" s="1131"/>
      <c r="O47" s="1131"/>
      <c r="P47" s="1131"/>
      <c r="Q47" s="1131"/>
    </row>
    <row r="48" spans="2:17">
      <c r="B48" s="1131"/>
      <c r="C48" s="1131"/>
      <c r="D48" s="1131"/>
      <c r="E48" s="1132"/>
      <c r="F48" s="1133"/>
      <c r="G48" s="1133"/>
      <c r="H48" s="1133"/>
      <c r="I48" s="1133"/>
      <c r="J48" s="1133"/>
      <c r="K48" s="1133"/>
      <c r="L48" s="1131"/>
      <c r="M48" s="1131"/>
      <c r="N48" s="1131"/>
      <c r="O48" s="1131"/>
      <c r="P48" s="1131"/>
      <c r="Q48" s="1131"/>
    </row>
    <row r="49" spans="2:17">
      <c r="B49" s="1131"/>
      <c r="C49" s="1131"/>
      <c r="D49" s="1131"/>
      <c r="E49" s="1132"/>
      <c r="F49" s="1133"/>
      <c r="G49" s="1133"/>
      <c r="H49" s="1133"/>
      <c r="I49" s="1133"/>
      <c r="J49" s="1133"/>
      <c r="K49" s="1133"/>
      <c r="L49" s="1131"/>
      <c r="M49" s="1131"/>
      <c r="N49" s="1131"/>
      <c r="O49" s="1131"/>
      <c r="P49" s="1131"/>
      <c r="Q49" s="1131"/>
    </row>
    <row r="50" spans="2:17">
      <c r="B50" s="1131"/>
      <c r="C50" s="1131"/>
      <c r="D50" s="1131"/>
      <c r="E50" s="1132"/>
      <c r="F50" s="1133"/>
      <c r="G50" s="1133"/>
      <c r="H50" s="1133"/>
      <c r="I50" s="1133"/>
      <c r="J50" s="1133"/>
      <c r="K50" s="1133"/>
      <c r="L50" s="1131"/>
      <c r="M50" s="1131"/>
      <c r="N50" s="1131"/>
      <c r="O50" s="1131"/>
      <c r="P50" s="1131"/>
      <c r="Q50" s="1131"/>
    </row>
    <row r="51" spans="2:17">
      <c r="B51" s="1131"/>
      <c r="C51" s="1131"/>
      <c r="D51" s="1131"/>
      <c r="E51" s="1132"/>
      <c r="F51" s="1133"/>
      <c r="G51" s="1133"/>
      <c r="H51" s="1133"/>
      <c r="I51" s="1133"/>
      <c r="J51" s="1133"/>
      <c r="K51" s="1133"/>
      <c r="L51" s="1131"/>
      <c r="M51" s="1131"/>
      <c r="N51" s="1131"/>
      <c r="O51" s="1131"/>
      <c r="P51" s="1131"/>
      <c r="Q51" s="1131"/>
    </row>
    <row r="52" spans="2:17">
      <c r="B52" s="1131"/>
      <c r="C52" s="1131"/>
      <c r="D52" s="1131"/>
      <c r="E52" s="1132"/>
      <c r="F52" s="1133"/>
      <c r="G52" s="1133"/>
      <c r="H52" s="1133"/>
      <c r="I52" s="1133"/>
      <c r="J52" s="1133"/>
      <c r="K52" s="1133"/>
      <c r="L52" s="1131"/>
      <c r="M52" s="1131"/>
      <c r="N52" s="1131"/>
      <c r="O52" s="1131"/>
      <c r="P52" s="1131"/>
      <c r="Q52" s="1131"/>
    </row>
    <row r="53" spans="2:17">
      <c r="B53" s="1131"/>
      <c r="C53" s="1131"/>
      <c r="D53" s="1131"/>
      <c r="E53" s="1132"/>
      <c r="F53" s="1133"/>
      <c r="G53" s="1133"/>
      <c r="H53" s="1133"/>
      <c r="I53" s="1133"/>
      <c r="J53" s="1133"/>
      <c r="K53" s="1133"/>
      <c r="L53" s="1131"/>
      <c r="M53" s="1131"/>
      <c r="N53" s="1131"/>
      <c r="O53" s="1131"/>
      <c r="P53" s="1131"/>
      <c r="Q53" s="1131"/>
    </row>
    <row r="54" spans="2:17">
      <c r="B54" s="1131"/>
      <c r="C54" s="1131"/>
      <c r="D54" s="1131"/>
      <c r="E54" s="1132"/>
      <c r="F54" s="1133"/>
      <c r="G54" s="1133"/>
      <c r="H54" s="1133"/>
      <c r="I54" s="1133"/>
      <c r="J54" s="1133"/>
      <c r="K54" s="1133"/>
      <c r="L54" s="1131"/>
      <c r="M54" s="1131"/>
      <c r="N54" s="1131"/>
      <c r="O54" s="1131"/>
      <c r="P54" s="1131"/>
      <c r="Q54" s="1131"/>
    </row>
    <row r="55" spans="2:17">
      <c r="B55" s="1131"/>
      <c r="C55" s="1131"/>
      <c r="D55" s="1131"/>
      <c r="E55" s="1132"/>
      <c r="F55" s="1133"/>
      <c r="G55" s="1133"/>
      <c r="H55" s="1133"/>
      <c r="I55" s="1133"/>
      <c r="J55" s="1133"/>
      <c r="K55" s="1133"/>
      <c r="L55" s="1131"/>
      <c r="M55" s="1131"/>
      <c r="N55" s="1131"/>
      <c r="O55" s="1131"/>
      <c r="P55" s="1131"/>
      <c r="Q55" s="1131"/>
    </row>
    <row r="56" spans="2:17">
      <c r="B56" s="1131"/>
      <c r="C56" s="1131"/>
      <c r="D56" s="1131"/>
      <c r="E56" s="1132"/>
      <c r="F56" s="1133"/>
      <c r="G56" s="1133"/>
      <c r="H56" s="1133"/>
      <c r="I56" s="1133"/>
      <c r="J56" s="1133"/>
      <c r="K56" s="1133"/>
      <c r="L56" s="1131"/>
      <c r="M56" s="1131"/>
      <c r="N56" s="1131"/>
      <c r="O56" s="1131"/>
      <c r="P56" s="1131"/>
      <c r="Q56" s="1131"/>
    </row>
    <row r="57" spans="2:17">
      <c r="B57" s="1131"/>
      <c r="C57" s="1131"/>
      <c r="D57" s="1131"/>
      <c r="E57" s="1132"/>
      <c r="F57" s="1133"/>
      <c r="G57" s="1133"/>
      <c r="H57" s="1133"/>
      <c r="I57" s="1133"/>
      <c r="J57" s="1133"/>
      <c r="K57" s="1133"/>
      <c r="L57" s="1131"/>
      <c r="M57" s="1131"/>
      <c r="N57" s="1131"/>
      <c r="O57" s="1131"/>
      <c r="P57" s="1131"/>
      <c r="Q57" s="1131"/>
    </row>
    <row r="58" spans="2:17">
      <c r="B58" s="1131"/>
      <c r="C58" s="1131"/>
      <c r="D58" s="1131"/>
      <c r="E58" s="1132"/>
      <c r="F58" s="1133"/>
      <c r="G58" s="1133"/>
      <c r="H58" s="1133"/>
      <c r="I58" s="1133"/>
      <c r="J58" s="1133"/>
      <c r="K58" s="1133"/>
      <c r="L58" s="1131"/>
      <c r="M58" s="1131"/>
      <c r="N58" s="1131"/>
      <c r="O58" s="1131"/>
      <c r="P58" s="1131"/>
      <c r="Q58" s="1131"/>
    </row>
    <row r="59" spans="2:17">
      <c r="B59" s="1131"/>
      <c r="C59" s="1131"/>
      <c r="D59" s="1131"/>
      <c r="E59" s="1132"/>
      <c r="F59" s="1133"/>
      <c r="G59" s="1133"/>
      <c r="H59" s="1133"/>
      <c r="I59" s="1133"/>
      <c r="J59" s="1133"/>
      <c r="K59" s="1133"/>
      <c r="L59" s="1131"/>
      <c r="M59" s="1131"/>
      <c r="N59" s="1131"/>
      <c r="O59" s="1131"/>
      <c r="P59" s="1131"/>
      <c r="Q59" s="1131"/>
    </row>
  </sheetData>
  <phoneticPr fontId="3" type="noConversion"/>
  <printOptions horizontalCentered="1"/>
  <pageMargins left="0.15748031496062992" right="0.15748031496062992" top="0.33" bottom="0.25" header="0.31" footer="0.17"/>
  <pageSetup paperSize="9" scale="75" orientation="landscape" r:id="rId1"/>
  <headerFooter alignWithMargins="0">
    <oddFooter>第 &amp;P 页，共 &amp;N 页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1"/>
  <sheetViews>
    <sheetView showGridLines="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3" sqref="B3"/>
    </sheetView>
  </sheetViews>
  <sheetFormatPr defaultColWidth="9" defaultRowHeight="10.199999999999999"/>
  <cols>
    <col min="1" max="1" width="4.59765625" style="2" bestFit="1" customWidth="1"/>
    <col min="2" max="2" width="10.19921875" style="2" bestFit="1" customWidth="1"/>
    <col min="3" max="3" width="20.09765625" style="2" customWidth="1"/>
    <col min="4" max="4" width="33.3984375" style="2" bestFit="1" customWidth="1"/>
    <col min="5" max="5" width="7" style="4" bestFit="1" customWidth="1"/>
    <col min="6" max="6" width="4.5" style="4" bestFit="1" customWidth="1"/>
    <col min="7" max="7" width="4.59765625" style="2" hidden="1" customWidth="1"/>
    <col min="8" max="8" width="6.59765625" style="2" bestFit="1" customWidth="1"/>
    <col min="9" max="9" width="8.19921875" style="2" bestFit="1" customWidth="1"/>
    <col min="10" max="10" width="8.19921875" style="2" customWidth="1"/>
    <col min="11" max="11" width="11.59765625" style="2" bestFit="1" customWidth="1"/>
    <col min="12" max="12" width="8.5" style="2" hidden="1" customWidth="1"/>
    <col min="13" max="13" width="12.69921875" style="2" bestFit="1" customWidth="1"/>
    <col min="14" max="14" width="16.09765625" style="2" customWidth="1"/>
    <col min="15" max="15" width="12.69921875" style="2" bestFit="1" customWidth="1"/>
    <col min="16" max="16384" width="9" style="2"/>
  </cols>
  <sheetData>
    <row r="1" spans="1:16" ht="19.5" customHeight="1">
      <c r="A1" s="1" t="s">
        <v>1223</v>
      </c>
      <c r="D1" s="3"/>
    </row>
    <row r="2" spans="1:16">
      <c r="B2" s="5"/>
    </row>
    <row r="3" spans="1:16" ht="13.2">
      <c r="A3" s="6" t="s">
        <v>1037</v>
      </c>
      <c r="B3" s="7">
        <v>42797</v>
      </c>
    </row>
    <row r="4" spans="1:16" ht="12.6" thickBot="1">
      <c r="I4" s="8"/>
      <c r="J4" s="8"/>
      <c r="M4" s="9"/>
      <c r="N4" s="10"/>
    </row>
    <row r="5" spans="1:16" ht="19.5" customHeight="1">
      <c r="A5" s="11" t="s">
        <v>1038</v>
      </c>
      <c r="B5" s="12" t="s">
        <v>687</v>
      </c>
      <c r="C5" s="12" t="s">
        <v>1209</v>
      </c>
      <c r="D5" s="12" t="s">
        <v>688</v>
      </c>
      <c r="E5" s="12" t="s">
        <v>1039</v>
      </c>
      <c r="F5" s="12" t="s">
        <v>689</v>
      </c>
      <c r="G5" s="12" t="s">
        <v>690</v>
      </c>
      <c r="H5" s="12" t="s">
        <v>1210</v>
      </c>
      <c r="I5" s="150" t="s">
        <v>694</v>
      </c>
      <c r="J5" s="12" t="s">
        <v>1211</v>
      </c>
      <c r="K5" s="12" t="s">
        <v>1212</v>
      </c>
      <c r="L5" s="12" t="s">
        <v>1212</v>
      </c>
      <c r="M5" s="12" t="s">
        <v>1041</v>
      </c>
      <c r="N5" s="12" t="s">
        <v>1042</v>
      </c>
      <c r="O5" s="12" t="s">
        <v>1041</v>
      </c>
      <c r="P5" s="15" t="s">
        <v>1044</v>
      </c>
    </row>
    <row r="6" spans="1:16" ht="23.25" customHeight="1">
      <c r="A6" s="16"/>
      <c r="B6" s="17" t="s">
        <v>691</v>
      </c>
      <c r="C6" s="17" t="s">
        <v>1045</v>
      </c>
      <c r="D6" s="17" t="s">
        <v>692</v>
      </c>
      <c r="E6" s="17" t="s">
        <v>1046</v>
      </c>
      <c r="F6" s="17" t="s">
        <v>693</v>
      </c>
      <c r="G6" s="17" t="s">
        <v>693</v>
      </c>
      <c r="H6" s="17" t="s">
        <v>1213</v>
      </c>
      <c r="I6" s="151" t="s">
        <v>695</v>
      </c>
      <c r="J6" s="20" t="s">
        <v>672</v>
      </c>
      <c r="K6" s="20" t="s">
        <v>1222</v>
      </c>
      <c r="L6" s="20" t="s">
        <v>1222</v>
      </c>
      <c r="M6" s="17" t="s">
        <v>1221</v>
      </c>
      <c r="N6" s="17" t="s">
        <v>1048</v>
      </c>
      <c r="O6" s="17" t="s">
        <v>1224</v>
      </c>
      <c r="P6" s="21" t="s">
        <v>1050</v>
      </c>
    </row>
    <row r="7" spans="1:16" s="26" customFormat="1" ht="17.25" customHeight="1">
      <c r="A7" s="22">
        <v>1</v>
      </c>
      <c r="B7" s="23" t="s">
        <v>1215</v>
      </c>
      <c r="C7" s="23" t="s">
        <v>1344</v>
      </c>
      <c r="D7" s="23" t="s">
        <v>1216</v>
      </c>
      <c r="E7" s="24">
        <v>0.34379999999999999</v>
      </c>
      <c r="F7" s="24" t="s">
        <v>1214</v>
      </c>
      <c r="G7" s="24"/>
      <c r="H7" s="25" t="s">
        <v>768</v>
      </c>
      <c r="I7" s="199">
        <v>41218</v>
      </c>
      <c r="J7" s="867">
        <v>2.355</v>
      </c>
      <c r="K7" s="143">
        <v>2.3149999999999999</v>
      </c>
      <c r="L7" s="143">
        <v>2.2400000000000002</v>
      </c>
      <c r="M7" s="140">
        <f>J7-K7</f>
        <v>4.0000000000000036E-2</v>
      </c>
      <c r="N7" s="200">
        <f>M7/L7</f>
        <v>1.785714285714287E-2</v>
      </c>
      <c r="O7" s="140">
        <f>M7*E7</f>
        <v>1.3752000000000012E-2</v>
      </c>
      <c r="P7" s="142"/>
    </row>
    <row r="8" spans="1:16" s="26" customFormat="1" ht="17.25" customHeight="1">
      <c r="A8" s="22">
        <v>1</v>
      </c>
      <c r="B8" s="23" t="s">
        <v>1215</v>
      </c>
      <c r="C8" s="23" t="s">
        <v>1220</v>
      </c>
      <c r="D8" s="23" t="s">
        <v>1216</v>
      </c>
      <c r="E8" s="24">
        <v>0.34379999999999999</v>
      </c>
      <c r="F8" s="24" t="s">
        <v>1214</v>
      </c>
      <c r="G8" s="24"/>
      <c r="H8" s="25" t="s">
        <v>768</v>
      </c>
      <c r="I8" s="199">
        <v>41218</v>
      </c>
      <c r="J8" s="867">
        <v>2.355</v>
      </c>
      <c r="K8" s="143">
        <v>2.3149999999999999</v>
      </c>
      <c r="L8" s="143">
        <v>2.2400000000000002</v>
      </c>
      <c r="M8" s="140">
        <f>J8-K8</f>
        <v>4.0000000000000036E-2</v>
      </c>
      <c r="N8" s="200">
        <f>M8/L8</f>
        <v>1.785714285714287E-2</v>
      </c>
      <c r="O8" s="140">
        <f>M8*E8</f>
        <v>1.3752000000000012E-2</v>
      </c>
      <c r="P8" s="142"/>
    </row>
    <row r="9" spans="1:16" s="26" customFormat="1" ht="17.25" customHeight="1">
      <c r="A9" s="22">
        <v>1</v>
      </c>
      <c r="B9" s="23" t="s">
        <v>1215</v>
      </c>
      <c r="C9" s="23" t="s">
        <v>1217</v>
      </c>
      <c r="D9" s="23" t="s">
        <v>1216</v>
      </c>
      <c r="E9" s="24">
        <v>2.7504</v>
      </c>
      <c r="F9" s="24" t="s">
        <v>1214</v>
      </c>
      <c r="G9" s="24"/>
      <c r="H9" s="25" t="s">
        <v>768</v>
      </c>
      <c r="I9" s="199">
        <v>41218</v>
      </c>
      <c r="J9" s="867">
        <v>2.355</v>
      </c>
      <c r="K9" s="143">
        <v>2.3149999999999999</v>
      </c>
      <c r="L9" s="143">
        <v>2.2400000000000002</v>
      </c>
      <c r="M9" s="140">
        <f>J9-K9</f>
        <v>4.0000000000000036E-2</v>
      </c>
      <c r="N9" s="200">
        <f>M9/L9</f>
        <v>1.785714285714287E-2</v>
      </c>
      <c r="O9" s="140">
        <f>M9*E9</f>
        <v>0.1100160000000001</v>
      </c>
      <c r="P9" s="142"/>
    </row>
    <row r="10" spans="1:16" s="26" customFormat="1" ht="17.25" customHeight="1">
      <c r="A10" s="22">
        <v>1</v>
      </c>
      <c r="B10" s="23" t="s">
        <v>1215</v>
      </c>
      <c r="C10" s="23" t="s">
        <v>1218</v>
      </c>
      <c r="D10" s="23" t="s">
        <v>1216</v>
      </c>
      <c r="E10" s="24">
        <v>2.7504</v>
      </c>
      <c r="F10" s="24" t="s">
        <v>1214</v>
      </c>
      <c r="G10" s="24"/>
      <c r="H10" s="25" t="s">
        <v>768</v>
      </c>
      <c r="I10" s="199">
        <v>41218</v>
      </c>
      <c r="J10" s="867">
        <v>2.355</v>
      </c>
      <c r="K10" s="143">
        <v>2.3149999999999999</v>
      </c>
      <c r="L10" s="143">
        <v>2.2400000000000002</v>
      </c>
      <c r="M10" s="140">
        <f>J10-K10</f>
        <v>4.0000000000000036E-2</v>
      </c>
      <c r="N10" s="200">
        <f>M10/L10</f>
        <v>1.785714285714287E-2</v>
      </c>
      <c r="O10" s="140">
        <f>M10*E10</f>
        <v>0.1100160000000001</v>
      </c>
      <c r="P10" s="142"/>
    </row>
    <row r="11" spans="1:16" s="26" customFormat="1" ht="17.25" customHeight="1" thickBot="1">
      <c r="A11" s="27">
        <v>1</v>
      </c>
      <c r="B11" s="28" t="s">
        <v>1215</v>
      </c>
      <c r="C11" s="28" t="s">
        <v>1219</v>
      </c>
      <c r="D11" s="28" t="s">
        <v>1216</v>
      </c>
      <c r="E11" s="29">
        <v>5.5007999999999999</v>
      </c>
      <c r="F11" s="29" t="s">
        <v>1214</v>
      </c>
      <c r="G11" s="29"/>
      <c r="H11" s="30" t="s">
        <v>768</v>
      </c>
      <c r="I11" s="201">
        <v>41218</v>
      </c>
      <c r="J11" s="868">
        <v>2.355</v>
      </c>
      <c r="K11" s="144">
        <v>2.3149999999999999</v>
      </c>
      <c r="L11" s="144">
        <v>2.2400000000000002</v>
      </c>
      <c r="M11" s="136">
        <f>J11-K11</f>
        <v>4.0000000000000036E-2</v>
      </c>
      <c r="N11" s="202">
        <f>M11/L11</f>
        <v>1.785714285714287E-2</v>
      </c>
      <c r="O11" s="136">
        <f>M11*E11</f>
        <v>0.2200320000000002</v>
      </c>
      <c r="P11" s="31"/>
    </row>
  </sheetData>
  <phoneticPr fontId="3" type="noConversion"/>
  <pageMargins left="0.46" right="0.52" top="1" bottom="1" header="0.5" footer="0.5"/>
  <pageSetup paperSize="9"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41"/>
  </sheetPr>
  <dimension ref="A1:S21"/>
  <sheetViews>
    <sheetView showGridLines="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I12" sqref="I12"/>
    </sheetView>
  </sheetViews>
  <sheetFormatPr defaultColWidth="9" defaultRowHeight="15.6"/>
  <cols>
    <col min="1" max="1" width="4.59765625" style="66" customWidth="1"/>
    <col min="2" max="2" width="12" style="65" customWidth="1"/>
    <col min="3" max="3" width="37.8984375" style="65" customWidth="1"/>
    <col min="4" max="4" width="17.69921875" style="65" customWidth="1"/>
    <col min="5" max="5" width="6.59765625" style="36" customWidth="1"/>
    <col min="6" max="6" width="4.8984375" style="36" bestFit="1" customWidth="1"/>
    <col min="7" max="7" width="4.59765625" style="36" bestFit="1" customWidth="1"/>
    <col min="8" max="8" width="10.3984375" style="36" customWidth="1"/>
    <col min="9" max="9" width="8" style="36" bestFit="1" customWidth="1"/>
    <col min="10" max="11" width="10.8984375" style="66" bestFit="1" customWidth="1"/>
    <col min="12" max="12" width="12.69921875" style="66" customWidth="1"/>
    <col min="13" max="13" width="11" style="66" customWidth="1"/>
    <col min="14" max="14" width="11.09765625" style="66" bestFit="1" customWidth="1"/>
    <col min="15" max="15" width="9.3984375" style="66" bestFit="1" customWidth="1"/>
    <col min="16" max="16384" width="9" style="66"/>
  </cols>
  <sheetData>
    <row r="1" spans="1:19" ht="23.25" customHeight="1">
      <c r="A1" s="34" t="s">
        <v>840</v>
      </c>
      <c r="B1" s="64"/>
    </row>
    <row r="2" spans="1:19" ht="14.25" customHeight="1" thickBot="1">
      <c r="B2" s="64"/>
      <c r="J2" s="235" t="s">
        <v>1028</v>
      </c>
      <c r="N2" s="39"/>
      <c r="O2" s="40"/>
    </row>
    <row r="3" spans="1:19">
      <c r="A3" s="41" t="s">
        <v>820</v>
      </c>
      <c r="B3" s="41" t="s">
        <v>687</v>
      </c>
      <c r="C3" s="67" t="s">
        <v>688</v>
      </c>
      <c r="D3" s="67" t="s">
        <v>821</v>
      </c>
      <c r="E3" s="67" t="s">
        <v>822</v>
      </c>
      <c r="F3" s="67" t="s">
        <v>689</v>
      </c>
      <c r="G3" s="67" t="s">
        <v>690</v>
      </c>
      <c r="H3" s="116" t="s">
        <v>823</v>
      </c>
      <c r="I3" s="45" t="s">
        <v>824</v>
      </c>
      <c r="J3" s="125" t="s">
        <v>763</v>
      </c>
      <c r="K3" s="45" t="s">
        <v>825</v>
      </c>
      <c r="L3" s="67" t="s">
        <v>826</v>
      </c>
      <c r="M3" s="67" t="s">
        <v>827</v>
      </c>
      <c r="N3" s="67" t="s">
        <v>828</v>
      </c>
      <c r="O3" s="68" t="s">
        <v>829</v>
      </c>
    </row>
    <row r="4" spans="1:19">
      <c r="A4" s="49"/>
      <c r="B4" s="49" t="s">
        <v>691</v>
      </c>
      <c r="C4" s="69" t="s">
        <v>692</v>
      </c>
      <c r="D4" s="69" t="s">
        <v>830</v>
      </c>
      <c r="E4" s="69" t="s">
        <v>831</v>
      </c>
      <c r="F4" s="69" t="s">
        <v>693</v>
      </c>
      <c r="G4" s="69" t="s">
        <v>693</v>
      </c>
      <c r="H4" s="118" t="s">
        <v>697</v>
      </c>
      <c r="I4" s="53" t="s">
        <v>832</v>
      </c>
      <c r="J4" s="119" t="s">
        <v>833</v>
      </c>
      <c r="K4" s="53" t="s">
        <v>834</v>
      </c>
      <c r="L4" s="69" t="s">
        <v>835</v>
      </c>
      <c r="M4" s="69" t="s">
        <v>836</v>
      </c>
      <c r="N4" s="69" t="s">
        <v>837</v>
      </c>
      <c r="O4" s="70" t="s">
        <v>838</v>
      </c>
    </row>
    <row r="5" spans="1:19" s="246" customFormat="1" ht="19.95" customHeight="1">
      <c r="A5" s="221">
        <v>1</v>
      </c>
      <c r="B5" s="214" t="s">
        <v>1307</v>
      </c>
      <c r="C5" s="214" t="s">
        <v>839</v>
      </c>
      <c r="D5" s="215" t="s">
        <v>1357</v>
      </c>
      <c r="E5" s="217"/>
      <c r="F5" s="217"/>
      <c r="G5" s="217" t="s">
        <v>314</v>
      </c>
      <c r="H5" s="217">
        <v>0</v>
      </c>
      <c r="I5" s="222" t="s">
        <v>194</v>
      </c>
      <c r="J5" s="223">
        <v>8.7983999999999993E-2</v>
      </c>
      <c r="K5" s="223">
        <v>8.7983999999999993E-2</v>
      </c>
      <c r="L5" s="1288"/>
      <c r="M5" s="224"/>
      <c r="N5" s="225"/>
      <c r="O5" s="226"/>
    </row>
    <row r="6" spans="1:19" s="249" customFormat="1" ht="19.95" customHeight="1">
      <c r="A6" s="221">
        <v>2</v>
      </c>
      <c r="B6" s="214" t="s">
        <v>318</v>
      </c>
      <c r="C6" s="214" t="s">
        <v>5</v>
      </c>
      <c r="D6" s="215" t="s">
        <v>1354</v>
      </c>
      <c r="E6" s="217">
        <v>1</v>
      </c>
      <c r="F6" s="217" t="s">
        <v>314</v>
      </c>
      <c r="G6" s="217" t="s">
        <v>1345</v>
      </c>
      <c r="H6" s="217">
        <v>0</v>
      </c>
      <c r="I6" s="222" t="s">
        <v>1</v>
      </c>
      <c r="J6" s="223">
        <v>0.127998</v>
      </c>
      <c r="K6" s="223">
        <v>0.127998</v>
      </c>
      <c r="L6" s="1288"/>
      <c r="M6" s="224"/>
      <c r="N6" s="225"/>
      <c r="O6" s="226"/>
      <c r="P6" s="246"/>
      <c r="Q6" s="246"/>
      <c r="R6" s="246"/>
      <c r="S6" s="246"/>
    </row>
    <row r="7" spans="1:19" s="1239" customFormat="1" ht="19.95" customHeight="1">
      <c r="A7" s="1230">
        <v>3</v>
      </c>
      <c r="B7" s="1231" t="s">
        <v>1346</v>
      </c>
      <c r="C7" s="1231" t="s">
        <v>1308</v>
      </c>
      <c r="D7" s="1232" t="s">
        <v>1347</v>
      </c>
      <c r="E7" s="1233"/>
      <c r="F7" s="1233"/>
      <c r="G7" s="1233" t="s">
        <v>1345</v>
      </c>
      <c r="H7" s="1233">
        <v>0</v>
      </c>
      <c r="I7" s="1234" t="s">
        <v>1</v>
      </c>
      <c r="J7" s="1235">
        <v>0.46998899999999999</v>
      </c>
      <c r="K7" s="1235">
        <v>0.46998899999999999</v>
      </c>
      <c r="L7" s="1288"/>
      <c r="M7" s="224"/>
      <c r="N7" s="1236"/>
      <c r="O7" s="1237"/>
      <c r="P7" s="1238"/>
      <c r="Q7" s="1238"/>
      <c r="R7" s="1238"/>
      <c r="S7" s="1238"/>
    </row>
    <row r="8" spans="1:19" s="506" customFormat="1" ht="19.95" customHeight="1">
      <c r="A8" s="498">
        <v>4</v>
      </c>
      <c r="B8" s="499" t="s">
        <v>1348</v>
      </c>
      <c r="C8" s="499" t="s">
        <v>319</v>
      </c>
      <c r="D8" s="500" t="s">
        <v>1349</v>
      </c>
      <c r="E8" s="501"/>
      <c r="F8" s="501"/>
      <c r="G8" s="501" t="s">
        <v>1345</v>
      </c>
      <c r="H8" s="501">
        <v>0</v>
      </c>
      <c r="I8" s="502" t="s">
        <v>2</v>
      </c>
      <c r="J8" s="503">
        <v>0.16403399999999999</v>
      </c>
      <c r="K8" s="503">
        <v>0.16403399999999999</v>
      </c>
      <c r="L8" s="1288"/>
      <c r="M8" s="224"/>
      <c r="N8" s="504"/>
      <c r="O8" s="505"/>
      <c r="P8" s="246"/>
      <c r="Q8" s="246"/>
      <c r="R8" s="246"/>
      <c r="S8" s="246"/>
    </row>
    <row r="9" spans="1:19" s="506" customFormat="1" ht="19.95" customHeight="1">
      <c r="A9" s="498"/>
      <c r="B9" s="499" t="s">
        <v>794</v>
      </c>
      <c r="C9" s="499" t="s">
        <v>319</v>
      </c>
      <c r="D9" s="500" t="s">
        <v>1349</v>
      </c>
      <c r="E9" s="501"/>
      <c r="F9" s="501"/>
      <c r="G9" s="501" t="s">
        <v>1345</v>
      </c>
      <c r="H9" s="501">
        <v>100000</v>
      </c>
      <c r="I9" s="502"/>
      <c r="J9" s="503">
        <v>0.16403399999999999</v>
      </c>
      <c r="K9" s="503">
        <v>0.16403399999999999</v>
      </c>
      <c r="L9" s="1288"/>
      <c r="M9" s="224"/>
      <c r="N9" s="504"/>
      <c r="O9" s="505"/>
      <c r="P9" s="246"/>
      <c r="Q9" s="246"/>
      <c r="R9" s="246"/>
      <c r="S9" s="246"/>
    </row>
    <row r="10" spans="1:19" s="506" customFormat="1" ht="19.95" customHeight="1">
      <c r="A10" s="498">
        <v>5</v>
      </c>
      <c r="B10" s="499" t="s">
        <v>1350</v>
      </c>
      <c r="C10" s="499" t="s">
        <v>839</v>
      </c>
      <c r="D10" s="500" t="s">
        <v>1351</v>
      </c>
      <c r="E10" s="501"/>
      <c r="F10" s="501"/>
      <c r="G10" s="501" t="s">
        <v>1345</v>
      </c>
      <c r="H10" s="501">
        <v>0</v>
      </c>
      <c r="I10" s="502" t="s">
        <v>3</v>
      </c>
      <c r="J10" s="503">
        <v>8.7983999999999993E-2</v>
      </c>
      <c r="K10" s="503">
        <v>8.7983999999999993E-2</v>
      </c>
      <c r="L10" s="1288"/>
      <c r="M10" s="224"/>
      <c r="N10" s="504"/>
      <c r="O10" s="505"/>
      <c r="P10" s="246"/>
      <c r="Q10" s="246"/>
      <c r="R10" s="246"/>
      <c r="S10" s="246"/>
    </row>
    <row r="11" spans="1:19" s="506" customFormat="1" ht="19.95" customHeight="1">
      <c r="A11" s="498">
        <v>6</v>
      </c>
      <c r="B11" s="499" t="s">
        <v>1352</v>
      </c>
      <c r="C11" s="499" t="s">
        <v>0</v>
      </c>
      <c r="D11" s="500" t="s">
        <v>1355</v>
      </c>
      <c r="E11" s="501"/>
      <c r="F11" s="501"/>
      <c r="G11" s="501" t="s">
        <v>1345</v>
      </c>
      <c r="H11" s="501">
        <v>0</v>
      </c>
      <c r="I11" s="502" t="s">
        <v>4</v>
      </c>
      <c r="J11" s="503">
        <v>0.28501199999999999</v>
      </c>
      <c r="K11" s="503">
        <v>0.28501199999999999</v>
      </c>
      <c r="L11" s="1288"/>
      <c r="M11" s="224"/>
      <c r="N11" s="504"/>
      <c r="O11" s="505"/>
      <c r="P11" s="246"/>
      <c r="Q11" s="246"/>
      <c r="R11" s="246"/>
      <c r="S11" s="246"/>
    </row>
    <row r="12" spans="1:19" s="507" customFormat="1" ht="24" customHeight="1">
      <c r="A12" s="498">
        <v>7</v>
      </c>
      <c r="B12" s="499" t="s">
        <v>1132</v>
      </c>
      <c r="C12" s="499" t="s">
        <v>623</v>
      </c>
      <c r="D12" s="500" t="s">
        <v>1356</v>
      </c>
      <c r="E12" s="501"/>
      <c r="F12" s="501"/>
      <c r="G12" s="501" t="s">
        <v>1353</v>
      </c>
      <c r="H12" s="501">
        <v>0</v>
      </c>
      <c r="I12" s="502" t="s">
        <v>621</v>
      </c>
      <c r="J12" s="503">
        <v>185.00039999999998</v>
      </c>
      <c r="K12" s="503">
        <v>185.00039999999998</v>
      </c>
      <c r="L12" s="1288"/>
      <c r="M12" s="224"/>
      <c r="N12" s="504"/>
      <c r="O12" s="505"/>
      <c r="P12" s="246"/>
      <c r="Q12" s="246"/>
      <c r="R12" s="246"/>
      <c r="S12" s="246"/>
    </row>
    <row r="13" spans="1:19" s="506" customFormat="1" ht="24" customHeight="1">
      <c r="A13" s="916">
        <v>8</v>
      </c>
      <c r="B13" s="563" t="s">
        <v>1971</v>
      </c>
      <c r="C13" s="563" t="s">
        <v>1926</v>
      </c>
      <c r="D13" s="917" t="s">
        <v>1972</v>
      </c>
      <c r="E13" s="918">
        <v>1</v>
      </c>
      <c r="F13" s="918" t="s">
        <v>1188</v>
      </c>
      <c r="G13" s="918" t="s">
        <v>1247</v>
      </c>
      <c r="H13" s="918">
        <v>0</v>
      </c>
      <c r="I13" s="919" t="s">
        <v>1885</v>
      </c>
      <c r="J13" s="920">
        <v>0.104949</v>
      </c>
      <c r="K13" s="920">
        <v>0.104949</v>
      </c>
      <c r="L13" s="1288"/>
      <c r="M13" s="224"/>
      <c r="N13" s="921"/>
      <c r="O13" s="922"/>
      <c r="P13" s="246"/>
      <c r="Q13" s="246"/>
      <c r="R13" s="246"/>
      <c r="S13" s="246"/>
    </row>
    <row r="14" spans="1:19" s="506" customFormat="1" ht="24" customHeight="1">
      <c r="A14" s="916"/>
      <c r="B14" s="563" t="s">
        <v>1971</v>
      </c>
      <c r="C14" s="563" t="s">
        <v>1926</v>
      </c>
      <c r="D14" s="917" t="s">
        <v>1972</v>
      </c>
      <c r="E14" s="918">
        <v>1</v>
      </c>
      <c r="F14" s="918" t="s">
        <v>1188</v>
      </c>
      <c r="G14" s="918" t="s">
        <v>1247</v>
      </c>
      <c r="H14" s="918">
        <v>10000</v>
      </c>
      <c r="I14" s="919"/>
      <c r="J14" s="920">
        <v>0.104949</v>
      </c>
      <c r="K14" s="920">
        <v>0.104949</v>
      </c>
      <c r="L14" s="1288"/>
      <c r="M14" s="224"/>
      <c r="N14" s="921"/>
      <c r="O14" s="922"/>
      <c r="P14" s="246"/>
      <c r="Q14" s="246"/>
      <c r="R14" s="246"/>
      <c r="S14" s="246"/>
    </row>
    <row r="15" spans="1:19" s="506" customFormat="1" ht="24" customHeight="1">
      <c r="A15" s="916"/>
      <c r="B15" s="563" t="s">
        <v>1971</v>
      </c>
      <c r="C15" s="563" t="s">
        <v>1926</v>
      </c>
      <c r="D15" s="917" t="s">
        <v>1972</v>
      </c>
      <c r="E15" s="918">
        <v>1</v>
      </c>
      <c r="F15" s="918" t="s">
        <v>1188</v>
      </c>
      <c r="G15" s="918" t="s">
        <v>1247</v>
      </c>
      <c r="H15" s="918">
        <v>500000</v>
      </c>
      <c r="I15" s="919"/>
      <c r="J15" s="920">
        <v>0.100035</v>
      </c>
      <c r="K15" s="920">
        <v>0.100035</v>
      </c>
      <c r="L15" s="1288"/>
      <c r="M15" s="224"/>
      <c r="N15" s="921"/>
      <c r="O15" s="922"/>
      <c r="P15" s="246"/>
      <c r="Q15" s="246"/>
      <c r="R15" s="246"/>
      <c r="S15" s="246"/>
    </row>
    <row r="16" spans="1:19" s="506" customFormat="1" ht="24" customHeight="1">
      <c r="A16" s="916">
        <v>9</v>
      </c>
      <c r="B16" s="563" t="s">
        <v>1973</v>
      </c>
      <c r="C16" s="563" t="s">
        <v>1927</v>
      </c>
      <c r="D16" s="917" t="s">
        <v>1974</v>
      </c>
      <c r="E16" s="918">
        <v>1</v>
      </c>
      <c r="F16" s="918" t="s">
        <v>1188</v>
      </c>
      <c r="G16" s="918" t="s">
        <v>1247</v>
      </c>
      <c r="H16" s="918">
        <v>0</v>
      </c>
      <c r="I16" s="919" t="s">
        <v>1929</v>
      </c>
      <c r="J16" s="920">
        <v>0.16964999999999997</v>
      </c>
      <c r="K16" s="920">
        <v>0.16964999999999997</v>
      </c>
      <c r="L16" s="1288"/>
      <c r="M16" s="224"/>
      <c r="N16" s="921"/>
      <c r="O16" s="922"/>
      <c r="P16" s="246"/>
      <c r="Q16" s="246"/>
      <c r="R16" s="246"/>
      <c r="S16" s="246"/>
    </row>
    <row r="17" spans="1:19" s="506" customFormat="1" ht="24" customHeight="1">
      <c r="A17" s="916"/>
      <c r="B17" s="563" t="s">
        <v>1973</v>
      </c>
      <c r="C17" s="563" t="s">
        <v>1927</v>
      </c>
      <c r="D17" s="917" t="s">
        <v>1974</v>
      </c>
      <c r="E17" s="918">
        <v>1</v>
      </c>
      <c r="F17" s="918" t="s">
        <v>1188</v>
      </c>
      <c r="G17" s="918" t="s">
        <v>1247</v>
      </c>
      <c r="H17" s="918">
        <v>10000</v>
      </c>
      <c r="I17" s="919"/>
      <c r="J17" s="920">
        <v>0.16964999999999997</v>
      </c>
      <c r="K17" s="920">
        <v>0.16964999999999997</v>
      </c>
      <c r="L17" s="1288"/>
      <c r="M17" s="224"/>
      <c r="N17" s="921"/>
      <c r="O17" s="922"/>
      <c r="P17" s="246"/>
      <c r="Q17" s="246"/>
      <c r="R17" s="246"/>
      <c r="S17" s="246"/>
    </row>
    <row r="18" spans="1:19" s="506" customFormat="1" ht="24" customHeight="1">
      <c r="A18" s="916"/>
      <c r="B18" s="563" t="s">
        <v>1973</v>
      </c>
      <c r="C18" s="563" t="s">
        <v>1927</v>
      </c>
      <c r="D18" s="917" t="s">
        <v>1974</v>
      </c>
      <c r="E18" s="918">
        <v>1</v>
      </c>
      <c r="F18" s="918" t="s">
        <v>1188</v>
      </c>
      <c r="G18" s="918" t="s">
        <v>1247</v>
      </c>
      <c r="H18" s="918">
        <v>500000</v>
      </c>
      <c r="I18" s="919"/>
      <c r="J18" s="920">
        <v>0.16964999999999997</v>
      </c>
      <c r="K18" s="920">
        <v>0.16496999999999998</v>
      </c>
      <c r="L18" s="1288"/>
      <c r="M18" s="224"/>
      <c r="N18" s="921"/>
      <c r="O18" s="922"/>
      <c r="P18" s="246"/>
      <c r="Q18" s="246"/>
      <c r="R18" s="246"/>
      <c r="S18" s="246"/>
    </row>
    <row r="19" spans="1:19" s="506" customFormat="1" ht="24" customHeight="1">
      <c r="A19" s="916">
        <v>10</v>
      </c>
      <c r="B19" s="563" t="s">
        <v>1975</v>
      </c>
      <c r="C19" s="563" t="s">
        <v>1928</v>
      </c>
      <c r="D19" s="917" t="s">
        <v>1976</v>
      </c>
      <c r="E19" s="918">
        <v>1</v>
      </c>
      <c r="F19" s="918" t="s">
        <v>1188</v>
      </c>
      <c r="G19" s="918" t="s">
        <v>1247</v>
      </c>
      <c r="H19" s="918">
        <v>0</v>
      </c>
      <c r="I19" s="919" t="s">
        <v>1885</v>
      </c>
      <c r="J19" s="920">
        <v>0.10178999999999999</v>
      </c>
      <c r="K19" s="920">
        <v>0.10178999999999999</v>
      </c>
      <c r="L19" s="1288"/>
      <c r="M19" s="224"/>
      <c r="N19" s="921"/>
      <c r="O19" s="922"/>
      <c r="P19" s="246"/>
      <c r="Q19" s="246"/>
      <c r="R19" s="246"/>
      <c r="S19" s="246"/>
    </row>
    <row r="20" spans="1:19" s="506" customFormat="1" ht="24" customHeight="1">
      <c r="A20" s="916"/>
      <c r="B20" s="563" t="s">
        <v>1975</v>
      </c>
      <c r="C20" s="563" t="s">
        <v>1928</v>
      </c>
      <c r="D20" s="917" t="s">
        <v>1976</v>
      </c>
      <c r="E20" s="918">
        <v>1</v>
      </c>
      <c r="F20" s="918" t="s">
        <v>1188</v>
      </c>
      <c r="G20" s="918" t="s">
        <v>1247</v>
      </c>
      <c r="H20" s="918">
        <v>10000</v>
      </c>
      <c r="I20" s="919"/>
      <c r="J20" s="920">
        <v>0.10178999999999999</v>
      </c>
      <c r="K20" s="920">
        <v>0.10178999999999999</v>
      </c>
      <c r="L20" s="1288"/>
      <c r="M20" s="224"/>
      <c r="N20" s="921"/>
      <c r="O20" s="922"/>
      <c r="P20" s="246"/>
      <c r="Q20" s="246"/>
      <c r="R20" s="246"/>
      <c r="S20" s="246"/>
    </row>
    <row r="21" spans="1:19" s="506" customFormat="1" ht="24" customHeight="1">
      <c r="A21" s="923"/>
      <c r="B21" s="563" t="s">
        <v>1975</v>
      </c>
      <c r="C21" s="563" t="s">
        <v>1928</v>
      </c>
      <c r="D21" s="924" t="s">
        <v>1976</v>
      </c>
      <c r="E21" s="564">
        <v>1</v>
      </c>
      <c r="F21" s="564" t="s">
        <v>1188</v>
      </c>
      <c r="G21" s="564" t="s">
        <v>1247</v>
      </c>
      <c r="H21" s="564">
        <v>500000</v>
      </c>
      <c r="I21" s="925"/>
      <c r="J21" s="926">
        <v>0.10178999999999999</v>
      </c>
      <c r="K21" s="926">
        <v>9.7110000000000002E-2</v>
      </c>
      <c r="L21" s="1288"/>
      <c r="M21" s="224"/>
      <c r="N21" s="927"/>
      <c r="O21" s="928"/>
      <c r="P21" s="246"/>
      <c r="Q21" s="246"/>
      <c r="R21" s="246"/>
      <c r="S21" s="246"/>
    </row>
  </sheetData>
  <phoneticPr fontId="3" type="noConversion"/>
  <printOptions horizontalCentered="1"/>
  <pageMargins left="0.15748031496062992" right="0.15748031496062992" top="0.33" bottom="0.25" header="0.31" footer="0.17"/>
  <pageSetup paperSize="9" scale="75" orientation="landscape" r:id="rId1"/>
  <headerFooter alignWithMargins="0">
    <oddFooter>第 &amp;P 页，共 &amp;N 页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41"/>
  </sheetPr>
  <dimension ref="A1:O35"/>
  <sheetViews>
    <sheetView showGridLines="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B5" sqref="B5"/>
    </sheetView>
  </sheetViews>
  <sheetFormatPr defaultColWidth="9" defaultRowHeight="15.6"/>
  <cols>
    <col min="1" max="1" width="4.59765625" style="66" customWidth="1"/>
    <col min="2" max="2" width="12" style="65" customWidth="1"/>
    <col min="3" max="3" width="31.59765625" style="65" customWidth="1"/>
    <col min="4" max="4" width="27.09765625" style="65" bestFit="1" customWidth="1"/>
    <col min="5" max="5" width="6.59765625" style="36" customWidth="1"/>
    <col min="6" max="6" width="4.8984375" style="36" bestFit="1" customWidth="1"/>
    <col min="7" max="7" width="4.59765625" style="36" bestFit="1" customWidth="1"/>
    <col min="8" max="8" width="7.5" style="36" bestFit="1" customWidth="1"/>
    <col min="9" max="9" width="8" style="36" bestFit="1" customWidth="1"/>
    <col min="10" max="11" width="10.8984375" style="66" bestFit="1" customWidth="1"/>
    <col min="12" max="12" width="12.69921875" style="66" customWidth="1"/>
    <col min="13" max="13" width="11" style="66" customWidth="1"/>
    <col min="14" max="14" width="11.09765625" style="66" bestFit="1" customWidth="1"/>
    <col min="15" max="15" width="9.3984375" style="66" bestFit="1" customWidth="1"/>
    <col min="16" max="16384" width="9" style="66"/>
  </cols>
  <sheetData>
    <row r="1" spans="1:15" ht="23.25" customHeight="1">
      <c r="A1" s="64" t="s">
        <v>1117</v>
      </c>
      <c r="B1" s="64"/>
    </row>
    <row r="2" spans="1:15" ht="14.25" customHeight="1" thickBot="1">
      <c r="B2" s="64"/>
      <c r="N2" s="39"/>
      <c r="O2" s="40"/>
    </row>
    <row r="3" spans="1:15">
      <c r="A3" s="41" t="s">
        <v>1095</v>
      </c>
      <c r="B3" s="41" t="s">
        <v>687</v>
      </c>
      <c r="C3" s="67" t="s">
        <v>688</v>
      </c>
      <c r="D3" s="67" t="s">
        <v>1096</v>
      </c>
      <c r="E3" s="67" t="s">
        <v>1097</v>
      </c>
      <c r="F3" s="67" t="s">
        <v>689</v>
      </c>
      <c r="G3" s="67" t="s">
        <v>690</v>
      </c>
      <c r="H3" s="43" t="s">
        <v>696</v>
      </c>
      <c r="I3" s="45" t="s">
        <v>1098</v>
      </c>
      <c r="J3" s="45" t="s">
        <v>763</v>
      </c>
      <c r="K3" s="125" t="s">
        <v>1099</v>
      </c>
      <c r="L3" s="67" t="s">
        <v>1100</v>
      </c>
      <c r="M3" s="67" t="s">
        <v>1101</v>
      </c>
      <c r="N3" s="67" t="s">
        <v>1102</v>
      </c>
      <c r="O3" s="68" t="s">
        <v>1103</v>
      </c>
    </row>
    <row r="4" spans="1:15">
      <c r="A4" s="49"/>
      <c r="B4" s="49" t="s">
        <v>691</v>
      </c>
      <c r="C4" s="69" t="s">
        <v>692</v>
      </c>
      <c r="D4" s="186" t="s">
        <v>1104</v>
      </c>
      <c r="E4" s="69" t="s">
        <v>1105</v>
      </c>
      <c r="F4" s="69" t="s">
        <v>693</v>
      </c>
      <c r="G4" s="69" t="s">
        <v>693</v>
      </c>
      <c r="H4" s="51" t="s">
        <v>697</v>
      </c>
      <c r="I4" s="53" t="s">
        <v>1106</v>
      </c>
      <c r="J4" s="53" t="s">
        <v>1978</v>
      </c>
      <c r="K4" s="119" t="s">
        <v>283</v>
      </c>
      <c r="L4" s="69" t="s">
        <v>1107</v>
      </c>
      <c r="M4" s="69" t="s">
        <v>1108</v>
      </c>
      <c r="N4" s="69" t="s">
        <v>1109</v>
      </c>
      <c r="O4" s="70" t="s">
        <v>1110</v>
      </c>
    </row>
    <row r="5" spans="1:15" s="870" customFormat="1" ht="17.25" customHeight="1" thickBot="1">
      <c r="A5" s="1202">
        <v>1</v>
      </c>
      <c r="B5" s="1203" t="s">
        <v>1977</v>
      </c>
      <c r="C5" s="1204" t="s">
        <v>1118</v>
      </c>
      <c r="D5" s="1205" t="s">
        <v>1358</v>
      </c>
      <c r="E5" s="1206">
        <v>1</v>
      </c>
      <c r="F5" s="1207" t="s">
        <v>1051</v>
      </c>
      <c r="G5" s="1208" t="s">
        <v>1188</v>
      </c>
      <c r="H5" s="1209">
        <v>200000</v>
      </c>
      <c r="I5" s="1210" t="s">
        <v>1119</v>
      </c>
      <c r="J5" s="1211">
        <v>2.7400000000000001E-2</v>
      </c>
      <c r="K5" s="1211">
        <v>3.2058000000000003E-2</v>
      </c>
      <c r="L5" s="1212"/>
      <c r="M5" s="1213"/>
      <c r="N5" s="1214"/>
      <c r="O5" s="1215"/>
    </row>
    <row r="6" spans="1:15">
      <c r="B6" s="95"/>
      <c r="C6" s="95"/>
      <c r="D6" s="95"/>
      <c r="E6" s="96"/>
      <c r="F6" s="96"/>
      <c r="G6" s="96"/>
      <c r="H6" s="96"/>
      <c r="I6" s="96"/>
      <c r="J6" s="97"/>
      <c r="K6" s="97"/>
      <c r="L6" s="97"/>
      <c r="M6" s="97"/>
      <c r="N6" s="97"/>
      <c r="O6" s="97"/>
    </row>
    <row r="7" spans="1:15">
      <c r="B7" s="95"/>
      <c r="C7" s="95"/>
      <c r="D7" s="95"/>
      <c r="E7" s="96"/>
      <c r="F7" s="96"/>
      <c r="G7" s="96"/>
      <c r="H7" s="96"/>
      <c r="I7" s="96"/>
      <c r="J7" s="98"/>
      <c r="K7" s="97"/>
      <c r="L7" s="97"/>
      <c r="M7" s="97"/>
      <c r="N7" s="97"/>
      <c r="O7" s="97"/>
    </row>
    <row r="8" spans="1:15">
      <c r="B8" s="95"/>
      <c r="C8" s="95"/>
      <c r="D8" s="95"/>
      <c r="E8" s="96"/>
      <c r="F8" s="96"/>
      <c r="G8" s="96"/>
      <c r="H8" s="96"/>
      <c r="I8" s="96"/>
      <c r="J8" s="97"/>
      <c r="K8" s="97"/>
      <c r="L8" s="97"/>
      <c r="M8" s="97"/>
      <c r="N8" s="97"/>
      <c r="O8" s="97"/>
    </row>
    <row r="9" spans="1:15">
      <c r="B9" s="95"/>
      <c r="C9" s="95"/>
      <c r="D9" s="95"/>
      <c r="E9" s="96"/>
      <c r="F9" s="96"/>
      <c r="G9" s="96"/>
      <c r="H9" s="96"/>
      <c r="I9" s="96"/>
      <c r="J9" s="97"/>
      <c r="K9" s="97"/>
      <c r="L9" s="97"/>
      <c r="M9" s="97"/>
      <c r="N9" s="97"/>
      <c r="O9" s="97"/>
    </row>
    <row r="10" spans="1:15">
      <c r="B10" s="95"/>
      <c r="C10" s="95"/>
      <c r="D10" s="95"/>
      <c r="E10" s="96"/>
      <c r="F10" s="96"/>
      <c r="G10" s="96"/>
      <c r="H10" s="96"/>
      <c r="I10" s="96"/>
      <c r="J10" s="97"/>
      <c r="K10" s="97"/>
      <c r="L10" s="97"/>
      <c r="M10" s="97"/>
      <c r="N10" s="97"/>
      <c r="O10" s="97"/>
    </row>
    <row r="11" spans="1:15">
      <c r="B11" s="95"/>
      <c r="C11" s="95"/>
      <c r="D11" s="95"/>
      <c r="E11" s="96"/>
      <c r="F11" s="96"/>
      <c r="G11" s="96"/>
      <c r="H11" s="96"/>
      <c r="I11" s="96"/>
      <c r="J11" s="97"/>
      <c r="K11" s="97"/>
      <c r="L11" s="97"/>
      <c r="M11" s="97"/>
      <c r="N11" s="97"/>
      <c r="O11" s="97"/>
    </row>
    <row r="12" spans="1:15">
      <c r="B12" s="95"/>
      <c r="C12" s="95"/>
      <c r="D12" s="95"/>
      <c r="E12" s="96"/>
      <c r="F12" s="96"/>
      <c r="G12" s="96"/>
      <c r="H12" s="96"/>
      <c r="I12" s="96"/>
      <c r="J12" s="97"/>
      <c r="K12" s="97"/>
      <c r="L12" s="97"/>
      <c r="M12" s="97"/>
      <c r="N12" s="97"/>
      <c r="O12" s="97"/>
    </row>
    <row r="13" spans="1:15">
      <c r="B13" s="95"/>
      <c r="C13" s="95"/>
      <c r="D13" s="95"/>
      <c r="E13" s="96"/>
      <c r="F13" s="96"/>
      <c r="G13" s="96"/>
      <c r="H13" s="96"/>
      <c r="I13" s="96"/>
      <c r="J13" s="97"/>
      <c r="K13" s="97"/>
      <c r="L13" s="97"/>
      <c r="M13" s="97"/>
      <c r="N13" s="97"/>
      <c r="O13" s="97"/>
    </row>
    <row r="14" spans="1:15">
      <c r="B14" s="95"/>
      <c r="C14" s="95"/>
      <c r="D14" s="95"/>
      <c r="E14" s="96"/>
      <c r="F14" s="96"/>
      <c r="G14" s="96"/>
      <c r="H14" s="96"/>
      <c r="I14" s="96"/>
      <c r="J14" s="97"/>
      <c r="K14" s="97"/>
      <c r="L14" s="97"/>
      <c r="M14" s="97"/>
      <c r="N14" s="97"/>
      <c r="O14" s="97"/>
    </row>
    <row r="15" spans="1:15">
      <c r="B15" s="95"/>
      <c r="C15" s="95"/>
      <c r="D15" s="95"/>
      <c r="E15" s="96"/>
      <c r="F15" s="96"/>
      <c r="G15" s="96"/>
      <c r="H15" s="96"/>
      <c r="I15" s="96"/>
      <c r="J15" s="97"/>
      <c r="K15" s="97"/>
      <c r="L15" s="97"/>
      <c r="M15" s="97"/>
      <c r="N15" s="97"/>
      <c r="O15" s="97"/>
    </row>
    <row r="16" spans="1:15">
      <c r="B16" s="95"/>
      <c r="C16" s="95"/>
      <c r="D16" s="95"/>
      <c r="E16" s="96"/>
      <c r="F16" s="96"/>
      <c r="G16" s="96"/>
      <c r="H16" s="96"/>
      <c r="I16" s="96"/>
      <c r="J16" s="97"/>
      <c r="K16" s="97"/>
      <c r="L16" s="97"/>
      <c r="M16" s="97"/>
      <c r="N16" s="97"/>
      <c r="O16" s="97"/>
    </row>
    <row r="17" spans="2:15">
      <c r="B17" s="95"/>
      <c r="C17" s="95"/>
      <c r="D17" s="95"/>
      <c r="E17" s="96"/>
      <c r="F17" s="96"/>
      <c r="G17" s="96"/>
      <c r="H17" s="96"/>
      <c r="I17" s="96"/>
      <c r="J17" s="97"/>
      <c r="K17" s="97"/>
      <c r="L17" s="97"/>
      <c r="M17" s="97"/>
      <c r="N17" s="97"/>
      <c r="O17" s="97"/>
    </row>
    <row r="18" spans="2:15">
      <c r="B18" s="95"/>
      <c r="C18" s="95"/>
      <c r="D18" s="95"/>
      <c r="E18" s="96"/>
      <c r="F18" s="96"/>
      <c r="G18" s="96"/>
      <c r="H18" s="96"/>
      <c r="I18" s="96"/>
      <c r="J18" s="97"/>
      <c r="K18" s="97"/>
      <c r="L18" s="97"/>
      <c r="M18" s="97"/>
      <c r="N18" s="97"/>
      <c r="O18" s="97"/>
    </row>
    <row r="19" spans="2:15">
      <c r="B19" s="95"/>
      <c r="C19" s="95"/>
      <c r="D19" s="95"/>
      <c r="E19" s="96"/>
      <c r="F19" s="96"/>
      <c r="G19" s="96"/>
      <c r="H19" s="96"/>
      <c r="I19" s="96"/>
      <c r="J19" s="97"/>
      <c r="K19" s="97"/>
      <c r="L19" s="97"/>
      <c r="M19" s="97"/>
      <c r="N19" s="97"/>
      <c r="O19" s="97"/>
    </row>
    <row r="20" spans="2:15">
      <c r="B20" s="95"/>
      <c r="C20" s="95"/>
      <c r="D20" s="95"/>
      <c r="E20" s="96"/>
      <c r="F20" s="96"/>
      <c r="G20" s="96"/>
      <c r="H20" s="96"/>
      <c r="I20" s="96"/>
      <c r="J20" s="97"/>
      <c r="K20" s="97"/>
      <c r="L20" s="97"/>
      <c r="M20" s="97"/>
      <c r="N20" s="97"/>
      <c r="O20" s="97"/>
    </row>
    <row r="21" spans="2:15">
      <c r="B21" s="95"/>
      <c r="C21" s="95"/>
      <c r="D21" s="95"/>
      <c r="E21" s="96"/>
      <c r="F21" s="96"/>
      <c r="G21" s="96"/>
      <c r="H21" s="96"/>
      <c r="I21" s="96"/>
      <c r="J21" s="97"/>
      <c r="K21" s="97"/>
      <c r="L21" s="97"/>
      <c r="M21" s="97"/>
      <c r="N21" s="97"/>
      <c r="O21" s="97"/>
    </row>
    <row r="22" spans="2:15">
      <c r="B22" s="95"/>
      <c r="C22" s="95"/>
      <c r="D22" s="95"/>
      <c r="E22" s="96"/>
      <c r="F22" s="96"/>
      <c r="G22" s="96"/>
      <c r="H22" s="96"/>
      <c r="I22" s="96"/>
      <c r="J22" s="97"/>
      <c r="K22" s="97"/>
      <c r="L22" s="97"/>
      <c r="M22" s="97"/>
      <c r="N22" s="97"/>
      <c r="O22" s="97"/>
    </row>
    <row r="23" spans="2:15">
      <c r="B23" s="95"/>
      <c r="C23" s="95"/>
      <c r="D23" s="95"/>
      <c r="E23" s="96"/>
      <c r="F23" s="96"/>
      <c r="G23" s="96"/>
      <c r="H23" s="96"/>
      <c r="I23" s="96"/>
      <c r="J23" s="97"/>
      <c r="K23" s="97"/>
      <c r="L23" s="97"/>
      <c r="M23" s="97"/>
      <c r="N23" s="97"/>
      <c r="O23" s="97"/>
    </row>
    <row r="24" spans="2:15">
      <c r="B24" s="95"/>
      <c r="C24" s="95"/>
      <c r="D24" s="95"/>
      <c r="E24" s="96"/>
      <c r="F24" s="96"/>
      <c r="G24" s="96"/>
      <c r="H24" s="96"/>
      <c r="I24" s="96"/>
      <c r="J24" s="97"/>
      <c r="K24" s="97"/>
      <c r="L24" s="97"/>
      <c r="M24" s="97"/>
      <c r="N24" s="97"/>
      <c r="O24" s="97"/>
    </row>
    <row r="25" spans="2:15">
      <c r="B25" s="95"/>
      <c r="C25" s="95"/>
      <c r="D25" s="95"/>
      <c r="E25" s="96"/>
      <c r="F25" s="96"/>
      <c r="G25" s="96"/>
      <c r="H25" s="96"/>
      <c r="I25" s="96"/>
      <c r="J25" s="97"/>
      <c r="K25" s="97"/>
      <c r="L25" s="97"/>
      <c r="M25" s="97"/>
      <c r="N25" s="97"/>
      <c r="O25" s="97"/>
    </row>
    <row r="26" spans="2:15">
      <c r="B26" s="95"/>
      <c r="C26" s="95"/>
      <c r="D26" s="95"/>
      <c r="E26" s="96"/>
      <c r="F26" s="96"/>
      <c r="G26" s="96"/>
      <c r="H26" s="96"/>
      <c r="I26" s="96"/>
      <c r="J26" s="97"/>
      <c r="K26" s="97"/>
      <c r="L26" s="97"/>
      <c r="M26" s="97"/>
      <c r="N26" s="97"/>
      <c r="O26" s="97"/>
    </row>
    <row r="27" spans="2:15">
      <c r="B27" s="95"/>
      <c r="C27" s="95"/>
      <c r="D27" s="95"/>
      <c r="E27" s="96"/>
      <c r="F27" s="96"/>
      <c r="G27" s="96"/>
      <c r="H27" s="96"/>
      <c r="I27" s="96"/>
      <c r="J27" s="97"/>
      <c r="K27" s="97"/>
      <c r="L27" s="97"/>
      <c r="M27" s="97"/>
      <c r="N27" s="97"/>
      <c r="O27" s="97"/>
    </row>
    <row r="28" spans="2:15">
      <c r="B28" s="95"/>
      <c r="C28" s="95"/>
      <c r="D28" s="95"/>
      <c r="E28" s="96"/>
      <c r="F28" s="96"/>
      <c r="G28" s="96"/>
      <c r="H28" s="96"/>
      <c r="I28" s="96"/>
      <c r="J28" s="97"/>
      <c r="K28" s="97"/>
      <c r="L28" s="97"/>
      <c r="M28" s="97"/>
      <c r="N28" s="97"/>
      <c r="O28" s="97"/>
    </row>
    <row r="29" spans="2:15">
      <c r="B29" s="95"/>
      <c r="C29" s="95"/>
      <c r="D29" s="95"/>
      <c r="E29" s="96"/>
      <c r="F29" s="96"/>
      <c r="G29" s="96"/>
      <c r="H29" s="96"/>
      <c r="I29" s="96"/>
      <c r="J29" s="97"/>
      <c r="K29" s="97"/>
      <c r="L29" s="97"/>
      <c r="M29" s="97"/>
      <c r="N29" s="97"/>
      <c r="O29" s="97"/>
    </row>
    <row r="30" spans="2:15">
      <c r="B30" s="95"/>
      <c r="C30" s="95"/>
      <c r="D30" s="95"/>
      <c r="E30" s="96"/>
      <c r="F30" s="96"/>
      <c r="G30" s="96"/>
      <c r="H30" s="96"/>
      <c r="I30" s="96"/>
      <c r="J30" s="97"/>
      <c r="K30" s="97"/>
      <c r="L30" s="97"/>
      <c r="M30" s="97"/>
      <c r="N30" s="97"/>
      <c r="O30" s="97"/>
    </row>
    <row r="31" spans="2:15">
      <c r="B31" s="95"/>
      <c r="C31" s="95"/>
      <c r="D31" s="95"/>
      <c r="E31" s="96"/>
      <c r="F31" s="96"/>
      <c r="G31" s="96"/>
      <c r="H31" s="96"/>
      <c r="I31" s="96"/>
      <c r="J31" s="97"/>
      <c r="K31" s="97"/>
      <c r="L31" s="97"/>
      <c r="M31" s="97"/>
      <c r="N31" s="97"/>
      <c r="O31" s="97"/>
    </row>
    <row r="32" spans="2:15">
      <c r="B32" s="95"/>
      <c r="C32" s="95"/>
      <c r="D32" s="95"/>
      <c r="E32" s="96"/>
      <c r="F32" s="96"/>
      <c r="G32" s="96"/>
      <c r="H32" s="96"/>
      <c r="I32" s="96"/>
      <c r="J32" s="97"/>
      <c r="K32" s="97"/>
      <c r="L32" s="97"/>
      <c r="M32" s="97"/>
      <c r="N32" s="97"/>
      <c r="O32" s="97"/>
    </row>
    <row r="33" spans="2:15">
      <c r="B33" s="95"/>
      <c r="C33" s="95"/>
      <c r="D33" s="95"/>
      <c r="E33" s="96"/>
      <c r="F33" s="96"/>
      <c r="G33" s="96"/>
      <c r="H33" s="96"/>
      <c r="I33" s="96"/>
      <c r="J33" s="97"/>
      <c r="K33" s="97"/>
      <c r="L33" s="97"/>
      <c r="M33" s="97"/>
      <c r="N33" s="97"/>
      <c r="O33" s="97"/>
    </row>
    <row r="34" spans="2:15">
      <c r="B34" s="95"/>
      <c r="C34" s="95"/>
      <c r="D34" s="95"/>
      <c r="E34" s="96"/>
      <c r="F34" s="96"/>
      <c r="G34" s="96"/>
      <c r="H34" s="96"/>
      <c r="I34" s="96"/>
      <c r="J34" s="97"/>
      <c r="K34" s="97"/>
      <c r="L34" s="97"/>
      <c r="M34" s="97"/>
      <c r="N34" s="97"/>
      <c r="O34" s="97"/>
    </row>
    <row r="35" spans="2:15">
      <c r="B35" s="95"/>
      <c r="C35" s="95"/>
      <c r="D35" s="95"/>
      <c r="E35" s="96"/>
      <c r="F35" s="96"/>
      <c r="G35" s="96"/>
      <c r="H35" s="96"/>
      <c r="I35" s="96"/>
      <c r="J35" s="97"/>
      <c r="K35" s="97"/>
      <c r="L35" s="97"/>
      <c r="M35" s="97"/>
      <c r="N35" s="97"/>
      <c r="O35" s="97"/>
    </row>
  </sheetData>
  <phoneticPr fontId="3" type="noConversion"/>
  <printOptions horizontalCentered="1"/>
  <pageMargins left="0.15748031496062992" right="0.15748031496062992" top="0.33" bottom="0.25" header="0.31" footer="0.17"/>
  <pageSetup paperSize="9" scale="75" orientation="landscape" r:id="rId1"/>
  <headerFooter alignWithMargins="0">
    <oddFooter>第 &amp;P 页，共 &amp;N 页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41"/>
  </sheetPr>
  <dimension ref="A1:N6"/>
  <sheetViews>
    <sheetView showGridLines="0" workbookViewId="0">
      <selection activeCell="H19" sqref="H19"/>
    </sheetView>
  </sheetViews>
  <sheetFormatPr defaultRowHeight="15.6"/>
  <cols>
    <col min="1" max="1" width="4.59765625" customWidth="1"/>
    <col min="2" max="2" width="11.09765625" bestFit="1" customWidth="1"/>
    <col min="3" max="3" width="34.19921875" bestFit="1" customWidth="1"/>
    <col min="4" max="4" width="11.09765625" bestFit="1" customWidth="1"/>
    <col min="5" max="5" width="7" bestFit="1" customWidth="1"/>
    <col min="6" max="6" width="4.5" bestFit="1" customWidth="1"/>
    <col min="7" max="7" width="4.59765625" bestFit="1" customWidth="1"/>
    <col min="8" max="8" width="7.5" bestFit="1" customWidth="1"/>
    <col min="9" max="9" width="8.19921875" bestFit="1" customWidth="1"/>
    <col min="10" max="10" width="6.69921875" bestFit="1" customWidth="1"/>
    <col min="11" max="11" width="12.69921875" bestFit="1" customWidth="1"/>
    <col min="12" max="12" width="11" bestFit="1" customWidth="1"/>
    <col min="13" max="13" width="11.09765625" bestFit="1" customWidth="1"/>
    <col min="14" max="14" width="6.8984375" bestFit="1" customWidth="1"/>
  </cols>
  <sheetData>
    <row r="1" spans="1:14">
      <c r="A1" s="234" t="s">
        <v>1930</v>
      </c>
      <c r="B1" s="64"/>
      <c r="C1" s="65"/>
      <c r="D1" s="65"/>
      <c r="E1" s="36"/>
      <c r="F1" s="36"/>
      <c r="G1" s="36"/>
      <c r="H1" s="66"/>
      <c r="I1" s="187"/>
      <c r="J1" s="187"/>
      <c r="K1" s="66"/>
      <c r="L1" s="66"/>
      <c r="M1" s="66"/>
      <c r="N1" s="66"/>
    </row>
    <row r="2" spans="1:14" ht="16.2" thickBot="1">
      <c r="A2" s="187"/>
      <c r="B2" s="64"/>
      <c r="C2" s="65"/>
      <c r="D2" s="65"/>
      <c r="E2" s="36"/>
      <c r="F2" s="36"/>
      <c r="G2" s="36"/>
      <c r="H2" s="66"/>
      <c r="I2" s="188"/>
      <c r="J2" s="888">
        <v>0.17</v>
      </c>
      <c r="K2" s="66"/>
      <c r="L2" s="66"/>
      <c r="M2" s="39"/>
      <c r="N2" s="40"/>
    </row>
    <row r="3" spans="1:14">
      <c r="A3" s="41" t="s">
        <v>288</v>
      </c>
      <c r="B3" s="41" t="s">
        <v>687</v>
      </c>
      <c r="C3" s="67" t="s">
        <v>688</v>
      </c>
      <c r="D3" s="67" t="s">
        <v>289</v>
      </c>
      <c r="E3" s="67" t="s">
        <v>290</v>
      </c>
      <c r="F3" s="67" t="s">
        <v>689</v>
      </c>
      <c r="G3" s="67" t="s">
        <v>690</v>
      </c>
      <c r="H3" s="43" t="s">
        <v>696</v>
      </c>
      <c r="I3" s="115" t="s">
        <v>292</v>
      </c>
      <c r="J3" s="117" t="s">
        <v>1921</v>
      </c>
      <c r="K3" s="67" t="s">
        <v>296</v>
      </c>
      <c r="L3" s="67" t="s">
        <v>297</v>
      </c>
      <c r="M3" s="67" t="s">
        <v>298</v>
      </c>
      <c r="N3" s="68" t="s">
        <v>299</v>
      </c>
    </row>
    <row r="4" spans="1:14">
      <c r="A4" s="49"/>
      <c r="B4" s="49" t="s">
        <v>691</v>
      </c>
      <c r="C4" s="69" t="s">
        <v>692</v>
      </c>
      <c r="D4" s="69" t="s">
        <v>300</v>
      </c>
      <c r="E4" s="186" t="s">
        <v>301</v>
      </c>
      <c r="F4" s="69" t="s">
        <v>693</v>
      </c>
      <c r="G4" s="69" t="s">
        <v>693</v>
      </c>
      <c r="H4" s="51" t="s">
        <v>697</v>
      </c>
      <c r="I4" s="53" t="s">
        <v>302</v>
      </c>
      <c r="J4" s="119" t="s">
        <v>1922</v>
      </c>
      <c r="K4" s="69" t="s">
        <v>306</v>
      </c>
      <c r="L4" s="69" t="s">
        <v>307</v>
      </c>
      <c r="M4" s="69" t="s">
        <v>308</v>
      </c>
      <c r="N4" s="70" t="s">
        <v>309</v>
      </c>
    </row>
    <row r="5" spans="1:14" s="1145" customFormat="1" ht="15" customHeight="1">
      <c r="A5" s="1137">
        <v>1</v>
      </c>
      <c r="B5" s="1137" t="s">
        <v>1931</v>
      </c>
      <c r="C5" s="1137" t="s">
        <v>1340</v>
      </c>
      <c r="D5" s="1138" t="s">
        <v>1985</v>
      </c>
      <c r="E5" s="1137">
        <v>0.16669999999999999</v>
      </c>
      <c r="F5" s="1137" t="s">
        <v>1188</v>
      </c>
      <c r="G5" s="1137" t="s">
        <v>1247</v>
      </c>
      <c r="H5" s="1139">
        <v>0</v>
      </c>
      <c r="I5" s="1362">
        <v>42730</v>
      </c>
      <c r="J5" s="1141">
        <v>4.4134739999999999</v>
      </c>
      <c r="K5" s="1158"/>
      <c r="L5" s="1159"/>
      <c r="M5" s="1160"/>
      <c r="N5" s="1160"/>
    </row>
    <row r="6" spans="1:14" s="1145" customFormat="1" ht="15" customHeight="1">
      <c r="A6" s="1137">
        <v>2</v>
      </c>
      <c r="B6" s="1137" t="s">
        <v>1112</v>
      </c>
      <c r="C6" s="1137" t="s">
        <v>1114</v>
      </c>
      <c r="D6" s="1138" t="s">
        <v>1985</v>
      </c>
      <c r="E6" s="1137">
        <v>0.5</v>
      </c>
      <c r="F6" s="1137" t="s">
        <v>1188</v>
      </c>
      <c r="G6" s="1137" t="s">
        <v>1247</v>
      </c>
      <c r="H6" s="1139">
        <v>0</v>
      </c>
      <c r="I6" s="1362">
        <v>42730</v>
      </c>
      <c r="J6" s="1141">
        <v>0.178893</v>
      </c>
      <c r="K6" s="1158"/>
      <c r="L6" s="1159"/>
      <c r="M6" s="1160"/>
      <c r="N6" s="1160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indexed="41"/>
  </sheetPr>
  <dimension ref="A1:R213"/>
  <sheetViews>
    <sheetView showGridLines="0" workbookViewId="0">
      <pane xSplit="4" ySplit="4" topLeftCell="F5" activePane="bottomRight" state="frozen"/>
      <selection pane="topRight" activeCell="D1" sqref="D1"/>
      <selection pane="bottomLeft" activeCell="A5" sqref="A5"/>
      <selection pane="bottomRight" activeCell="J1" sqref="J1:J1048576"/>
    </sheetView>
  </sheetViews>
  <sheetFormatPr defaultColWidth="9" defaultRowHeight="15.6"/>
  <cols>
    <col min="1" max="1" width="4.59765625" style="228" customWidth="1"/>
    <col min="2" max="2" width="12" style="65" customWidth="1"/>
    <col min="3" max="3" width="27.09765625" style="236" customWidth="1"/>
    <col min="4" max="4" width="11.69921875" style="236" customWidth="1"/>
    <col min="5" max="5" width="11" style="526" customWidth="1"/>
    <col min="6" max="6" width="4.8984375" style="36" bestFit="1" customWidth="1"/>
    <col min="7" max="7" width="4.59765625" style="36" bestFit="1" customWidth="1"/>
    <col min="8" max="8" width="9.3984375" style="36" bestFit="1" customWidth="1"/>
    <col min="9" max="9" width="7.5" style="213" bestFit="1" customWidth="1"/>
    <col min="10" max="10" width="9.5" style="212" customWidth="1"/>
    <col min="11" max="11" width="9.59765625" style="66" customWidth="1"/>
    <col min="12" max="12" width="12.09765625" style="66" bestFit="1" customWidth="1"/>
    <col min="13" max="13" width="11" style="66" customWidth="1"/>
    <col min="14" max="14" width="11.09765625" style="66" bestFit="1" customWidth="1"/>
    <col min="15" max="15" width="9.5" style="66" customWidth="1"/>
    <col min="16" max="16384" width="9" style="66"/>
  </cols>
  <sheetData>
    <row r="1" spans="1:18" ht="23.25" customHeight="1">
      <c r="A1" s="227" t="s">
        <v>423</v>
      </c>
      <c r="B1" s="64"/>
    </row>
    <row r="2" spans="1:18" ht="14.25" customHeight="1" thickBot="1">
      <c r="B2" s="64"/>
      <c r="N2" s="39"/>
      <c r="O2" s="40"/>
    </row>
    <row r="3" spans="1:18">
      <c r="A3" s="41" t="s">
        <v>320</v>
      </c>
      <c r="B3" s="41" t="s">
        <v>687</v>
      </c>
      <c r="C3" s="237" t="s">
        <v>688</v>
      </c>
      <c r="D3" s="237" t="s">
        <v>321</v>
      </c>
      <c r="E3" s="67" t="s">
        <v>322</v>
      </c>
      <c r="F3" s="67" t="s">
        <v>689</v>
      </c>
      <c r="G3" s="67" t="s">
        <v>690</v>
      </c>
      <c r="H3" s="43" t="s">
        <v>696</v>
      </c>
      <c r="I3" s="508" t="s">
        <v>1427</v>
      </c>
      <c r="J3" s="508" t="s">
        <v>1428</v>
      </c>
      <c r="K3" s="45" t="s">
        <v>344</v>
      </c>
      <c r="L3" s="67" t="s">
        <v>324</v>
      </c>
      <c r="M3" s="67" t="s">
        <v>325</v>
      </c>
      <c r="N3" s="67" t="s">
        <v>326</v>
      </c>
      <c r="O3" s="68" t="s">
        <v>327</v>
      </c>
    </row>
    <row r="4" spans="1:18">
      <c r="A4" s="229"/>
      <c r="B4" s="49" t="s">
        <v>691</v>
      </c>
      <c r="C4" s="238" t="s">
        <v>692</v>
      </c>
      <c r="D4" s="238" t="s">
        <v>328</v>
      </c>
      <c r="E4" s="69" t="s">
        <v>329</v>
      </c>
      <c r="F4" s="69" t="s">
        <v>693</v>
      </c>
      <c r="G4" s="69" t="s">
        <v>693</v>
      </c>
      <c r="H4" s="51" t="s">
        <v>697</v>
      </c>
      <c r="I4" s="509" t="s">
        <v>1429</v>
      </c>
      <c r="J4" s="509" t="s">
        <v>1430</v>
      </c>
      <c r="K4" s="53" t="s">
        <v>424</v>
      </c>
      <c r="L4" s="69" t="s">
        <v>331</v>
      </c>
      <c r="M4" s="69" t="s">
        <v>332</v>
      </c>
      <c r="N4" s="69" t="s">
        <v>333</v>
      </c>
      <c r="O4" s="70" t="s">
        <v>334</v>
      </c>
    </row>
    <row r="5" spans="1:18" s="80" customFormat="1" ht="17.25" customHeight="1">
      <c r="A5" s="405">
        <v>1</v>
      </c>
      <c r="B5" s="335" t="s">
        <v>856</v>
      </c>
      <c r="C5" s="444" t="s">
        <v>857</v>
      </c>
      <c r="D5" s="444" t="s">
        <v>425</v>
      </c>
      <c r="E5" s="406">
        <v>1</v>
      </c>
      <c r="F5" s="336" t="s">
        <v>346</v>
      </c>
      <c r="G5" s="336" t="s">
        <v>336</v>
      </c>
      <c r="H5" s="336">
        <v>0</v>
      </c>
      <c r="I5" s="1364">
        <v>42730</v>
      </c>
      <c r="J5" s="510">
        <v>1.1841999999999999</v>
      </c>
      <c r="K5" s="510">
        <v>0.92920000000000003</v>
      </c>
      <c r="L5" s="339">
        <f>J5-K5</f>
        <v>0.25499999999999989</v>
      </c>
      <c r="M5" s="340">
        <f t="shared" ref="M5:M25" si="0">L5/K5</f>
        <v>0.27442961687473083</v>
      </c>
      <c r="N5" s="341">
        <f t="shared" ref="N5:N52" si="1">L5*E5</f>
        <v>0.25499999999999989</v>
      </c>
      <c r="O5" s="342"/>
      <c r="P5" s="1217"/>
    </row>
    <row r="6" spans="1:18" s="80" customFormat="1" ht="17.25" customHeight="1">
      <c r="A6" s="161">
        <v>2</v>
      </c>
      <c r="B6" s="73" t="s">
        <v>858</v>
      </c>
      <c r="C6" s="239" t="s">
        <v>859</v>
      </c>
      <c r="D6" s="239" t="s">
        <v>426</v>
      </c>
      <c r="E6" s="126">
        <v>1</v>
      </c>
      <c r="F6" s="74" t="s">
        <v>346</v>
      </c>
      <c r="G6" s="74" t="s">
        <v>336</v>
      </c>
      <c r="H6" s="74">
        <v>0</v>
      </c>
      <c r="I6" s="1364">
        <v>42730</v>
      </c>
      <c r="J6" s="512">
        <v>1.4538</v>
      </c>
      <c r="K6" s="512">
        <v>1.1408</v>
      </c>
      <c r="L6" s="76">
        <f t="shared" ref="L6:L69" si="2">J6-K6</f>
        <v>0.31299999999999994</v>
      </c>
      <c r="M6" s="77">
        <f t="shared" si="0"/>
        <v>0.27436886395511917</v>
      </c>
      <c r="N6" s="78">
        <f t="shared" si="1"/>
        <v>0.31299999999999994</v>
      </c>
      <c r="O6" s="342"/>
      <c r="P6" s="1217"/>
    </row>
    <row r="7" spans="1:18" s="80" customFormat="1" ht="17.25" customHeight="1">
      <c r="A7" s="161">
        <v>4</v>
      </c>
      <c r="B7" s="73" t="s">
        <v>860</v>
      </c>
      <c r="C7" s="239" t="s">
        <v>861</v>
      </c>
      <c r="D7" s="239" t="s">
        <v>426</v>
      </c>
      <c r="E7" s="126">
        <v>8.3299999999999999E-2</v>
      </c>
      <c r="F7" s="74" t="s">
        <v>346</v>
      </c>
      <c r="G7" s="74" t="s">
        <v>336</v>
      </c>
      <c r="H7" s="74">
        <v>0</v>
      </c>
      <c r="I7" s="1364">
        <v>42730</v>
      </c>
      <c r="J7" s="513">
        <v>8.8520000000000003</v>
      </c>
      <c r="K7" s="513">
        <v>6.9459999999999997</v>
      </c>
      <c r="L7" s="76">
        <f t="shared" si="2"/>
        <v>1.9060000000000006</v>
      </c>
      <c r="M7" s="77">
        <f t="shared" si="0"/>
        <v>0.27440253383242164</v>
      </c>
      <c r="N7" s="78">
        <f t="shared" si="1"/>
        <v>0.15876980000000004</v>
      </c>
      <c r="O7" s="342"/>
      <c r="P7" s="1217"/>
    </row>
    <row r="8" spans="1:18" s="80" customFormat="1" ht="17.25" customHeight="1">
      <c r="A8" s="405">
        <v>5</v>
      </c>
      <c r="B8" s="335" t="s">
        <v>862</v>
      </c>
      <c r="C8" s="444" t="s">
        <v>863</v>
      </c>
      <c r="D8" s="444" t="s">
        <v>425</v>
      </c>
      <c r="E8" s="406">
        <v>1</v>
      </c>
      <c r="F8" s="336" t="s">
        <v>346</v>
      </c>
      <c r="G8" s="336" t="s">
        <v>336</v>
      </c>
      <c r="H8" s="336">
        <v>0</v>
      </c>
      <c r="I8" s="1364">
        <v>42730</v>
      </c>
      <c r="J8" s="514">
        <v>0.15240000000000001</v>
      </c>
      <c r="K8" s="514">
        <v>0.1196</v>
      </c>
      <c r="L8" s="339">
        <f t="shared" si="2"/>
        <v>3.280000000000001E-2</v>
      </c>
      <c r="M8" s="340">
        <f t="shared" si="0"/>
        <v>0.27424749163879608</v>
      </c>
      <c r="N8" s="341">
        <f t="shared" si="1"/>
        <v>3.280000000000001E-2</v>
      </c>
      <c r="O8" s="342"/>
      <c r="P8" s="1217"/>
    </row>
    <row r="9" spans="1:18" s="80" customFormat="1" ht="17.25" customHeight="1">
      <c r="A9" s="405">
        <v>6</v>
      </c>
      <c r="B9" s="335" t="s">
        <v>864</v>
      </c>
      <c r="C9" s="444" t="s">
        <v>865</v>
      </c>
      <c r="D9" s="444" t="s">
        <v>425</v>
      </c>
      <c r="E9" s="406">
        <v>1</v>
      </c>
      <c r="F9" s="336" t="s">
        <v>346</v>
      </c>
      <c r="G9" s="336" t="s">
        <v>336</v>
      </c>
      <c r="H9" s="336">
        <v>0</v>
      </c>
      <c r="I9" s="1364">
        <v>42730</v>
      </c>
      <c r="J9" s="514">
        <v>0.14069999999999999</v>
      </c>
      <c r="K9" s="514">
        <v>0.1104</v>
      </c>
      <c r="L9" s="339">
        <f t="shared" si="2"/>
        <v>3.0299999999999994E-2</v>
      </c>
      <c r="M9" s="340">
        <f t="shared" si="0"/>
        <v>0.27445652173913038</v>
      </c>
      <c r="N9" s="341">
        <f t="shared" si="1"/>
        <v>3.0299999999999994E-2</v>
      </c>
      <c r="O9" s="342"/>
      <c r="P9" s="1217"/>
    </row>
    <row r="10" spans="1:18" s="80" customFormat="1" ht="17.25" customHeight="1">
      <c r="A10" s="161">
        <v>7</v>
      </c>
      <c r="B10" s="73" t="s">
        <v>866</v>
      </c>
      <c r="C10" s="239" t="s">
        <v>867</v>
      </c>
      <c r="D10" s="239" t="s">
        <v>426</v>
      </c>
      <c r="E10" s="126">
        <v>1</v>
      </c>
      <c r="F10" s="74" t="s">
        <v>346</v>
      </c>
      <c r="G10" s="74" t="s">
        <v>336</v>
      </c>
      <c r="H10" s="74">
        <v>0</v>
      </c>
      <c r="I10" s="1364">
        <v>42730</v>
      </c>
      <c r="J10" s="512">
        <v>0.129</v>
      </c>
      <c r="K10" s="512">
        <v>0.1012</v>
      </c>
      <c r="L10" s="76">
        <f t="shared" si="2"/>
        <v>2.7800000000000005E-2</v>
      </c>
      <c r="M10" s="77">
        <f t="shared" si="0"/>
        <v>0.27470355731225304</v>
      </c>
      <c r="N10" s="78">
        <f t="shared" si="1"/>
        <v>2.7800000000000005E-2</v>
      </c>
      <c r="O10" s="342"/>
      <c r="P10" s="1217"/>
    </row>
    <row r="11" spans="1:18" s="80" customFormat="1" ht="17.25" customHeight="1">
      <c r="A11" s="161">
        <v>8</v>
      </c>
      <c r="B11" s="73" t="s">
        <v>868</v>
      </c>
      <c r="C11" s="239" t="s">
        <v>869</v>
      </c>
      <c r="D11" s="239" t="s">
        <v>426</v>
      </c>
      <c r="E11" s="126">
        <v>1</v>
      </c>
      <c r="F11" s="74" t="s">
        <v>346</v>
      </c>
      <c r="G11" s="74" t="s">
        <v>336</v>
      </c>
      <c r="H11" s="74">
        <v>0</v>
      </c>
      <c r="I11" s="1364">
        <v>42730</v>
      </c>
      <c r="J11" s="512">
        <v>0.129</v>
      </c>
      <c r="K11" s="512">
        <v>0.1012</v>
      </c>
      <c r="L11" s="76">
        <f t="shared" si="2"/>
        <v>2.7800000000000005E-2</v>
      </c>
      <c r="M11" s="77">
        <f t="shared" si="0"/>
        <v>0.27470355731225304</v>
      </c>
      <c r="N11" s="78">
        <f t="shared" si="1"/>
        <v>2.7800000000000005E-2</v>
      </c>
      <c r="O11" s="342"/>
      <c r="P11" s="1217"/>
    </row>
    <row r="12" spans="1:18" s="80" customFormat="1" ht="17.25" customHeight="1">
      <c r="A12" s="161">
        <v>9</v>
      </c>
      <c r="B12" s="73" t="s">
        <v>710</v>
      </c>
      <c r="C12" s="239" t="s">
        <v>870</v>
      </c>
      <c r="D12" s="239" t="s">
        <v>369</v>
      </c>
      <c r="E12" s="126">
        <v>2.7799999999999998E-2</v>
      </c>
      <c r="F12" s="74" t="s">
        <v>346</v>
      </c>
      <c r="G12" s="74" t="s">
        <v>336</v>
      </c>
      <c r="H12" s="74">
        <v>0</v>
      </c>
      <c r="I12" s="1364">
        <v>42730</v>
      </c>
      <c r="J12" s="512">
        <v>5.6745999999999999</v>
      </c>
      <c r="K12" s="512">
        <v>4.4527999999999999</v>
      </c>
      <c r="L12" s="76">
        <f t="shared" si="2"/>
        <v>1.2218</v>
      </c>
      <c r="M12" s="77">
        <f t="shared" si="0"/>
        <v>0.27438914840100609</v>
      </c>
      <c r="N12" s="78">
        <f t="shared" si="1"/>
        <v>3.3966039999999996E-2</v>
      </c>
      <c r="O12" s="342"/>
      <c r="P12" s="1217"/>
    </row>
    <row r="13" spans="1:18" s="80" customFormat="1" ht="17.25" customHeight="1">
      <c r="A13" s="161">
        <v>10</v>
      </c>
      <c r="B13" s="73" t="s">
        <v>427</v>
      </c>
      <c r="C13" s="239" t="s">
        <v>712</v>
      </c>
      <c r="D13" s="239" t="s">
        <v>369</v>
      </c>
      <c r="E13" s="126">
        <v>5.5599999999999997E-2</v>
      </c>
      <c r="F13" s="74" t="s">
        <v>346</v>
      </c>
      <c r="G13" s="74" t="s">
        <v>336</v>
      </c>
      <c r="H13" s="74">
        <v>0</v>
      </c>
      <c r="I13" s="1364">
        <v>42730</v>
      </c>
      <c r="J13" s="1216">
        <v>0.45729999999999998</v>
      </c>
      <c r="K13" s="1216">
        <v>0.35880000000000001</v>
      </c>
      <c r="L13" s="76">
        <f t="shared" si="2"/>
        <v>9.8499999999999976E-2</v>
      </c>
      <c r="M13" s="77">
        <f t="shared" si="0"/>
        <v>0.27452619843924186</v>
      </c>
      <c r="N13" s="78">
        <f t="shared" si="1"/>
        <v>5.4765999999999981E-3</v>
      </c>
      <c r="O13" s="342"/>
      <c r="P13" s="1217"/>
    </row>
    <row r="14" spans="1:18" s="159" customFormat="1" ht="17.25" customHeight="1">
      <c r="A14" s="162">
        <v>11</v>
      </c>
      <c r="B14" s="154" t="s">
        <v>871</v>
      </c>
      <c r="C14" s="240" t="s">
        <v>872</v>
      </c>
      <c r="D14" s="240" t="s">
        <v>963</v>
      </c>
      <c r="E14" s="155">
        <v>0.1111</v>
      </c>
      <c r="F14" s="156" t="s">
        <v>346</v>
      </c>
      <c r="G14" s="156" t="s">
        <v>336</v>
      </c>
      <c r="H14" s="156">
        <v>0</v>
      </c>
      <c r="I14" s="1364">
        <v>42730</v>
      </c>
      <c r="J14" s="515">
        <v>3.8573</v>
      </c>
      <c r="K14" s="515">
        <v>3.0268000000000002</v>
      </c>
      <c r="L14" s="76">
        <f t="shared" si="2"/>
        <v>0.83049999999999979</v>
      </c>
      <c r="M14" s="157">
        <f t="shared" si="0"/>
        <v>0.27438218580679258</v>
      </c>
      <c r="N14" s="158">
        <f t="shared" si="1"/>
        <v>9.2268549999999977E-2</v>
      </c>
      <c r="O14" s="342"/>
      <c r="P14" s="1217"/>
      <c r="Q14" s="80"/>
      <c r="R14" s="80"/>
    </row>
    <row r="15" spans="1:18" s="159" customFormat="1" ht="17.25" customHeight="1">
      <c r="A15" s="162">
        <v>12</v>
      </c>
      <c r="B15" s="154" t="s">
        <v>873</v>
      </c>
      <c r="C15" s="240" t="s">
        <v>874</v>
      </c>
      <c r="D15" s="240" t="s">
        <v>964</v>
      </c>
      <c r="E15" s="155">
        <v>0.1111</v>
      </c>
      <c r="F15" s="156" t="s">
        <v>346</v>
      </c>
      <c r="G15" s="156" t="s">
        <v>336</v>
      </c>
      <c r="H15" s="156">
        <v>0</v>
      </c>
      <c r="I15" s="1364">
        <v>42730</v>
      </c>
      <c r="J15" s="515">
        <v>3.8691</v>
      </c>
      <c r="K15" s="515">
        <v>3.036</v>
      </c>
      <c r="L15" s="76">
        <f t="shared" si="2"/>
        <v>0.83309999999999995</v>
      </c>
      <c r="M15" s="157">
        <f t="shared" si="0"/>
        <v>0.2744071146245059</v>
      </c>
      <c r="N15" s="158">
        <f t="shared" si="1"/>
        <v>9.2557409999999993E-2</v>
      </c>
      <c r="O15" s="342"/>
      <c r="P15" s="1217"/>
      <c r="Q15" s="80"/>
      <c r="R15" s="80"/>
    </row>
    <row r="16" spans="1:18" s="159" customFormat="1" ht="17.25" customHeight="1">
      <c r="A16" s="162">
        <v>13</v>
      </c>
      <c r="B16" s="154" t="s">
        <v>428</v>
      </c>
      <c r="C16" s="240" t="s">
        <v>875</v>
      </c>
      <c r="D16" s="240" t="s">
        <v>965</v>
      </c>
      <c r="E16" s="155">
        <v>0.16669999999999999</v>
      </c>
      <c r="F16" s="156" t="s">
        <v>346</v>
      </c>
      <c r="G16" s="156" t="s">
        <v>336</v>
      </c>
      <c r="H16" s="156">
        <v>0</v>
      </c>
      <c r="I16" s="1364">
        <v>42730</v>
      </c>
      <c r="J16" s="515">
        <v>2.1339000000000001</v>
      </c>
      <c r="K16" s="515">
        <v>1.6744000000000001</v>
      </c>
      <c r="L16" s="76">
        <f t="shared" si="2"/>
        <v>0.45950000000000002</v>
      </c>
      <c r="M16" s="157">
        <f t="shared" si="0"/>
        <v>0.27442666029622553</v>
      </c>
      <c r="N16" s="158">
        <f t="shared" si="1"/>
        <v>7.6598650000000004E-2</v>
      </c>
      <c r="O16" s="342"/>
      <c r="P16" s="1217"/>
      <c r="Q16" s="80"/>
      <c r="R16" s="80"/>
    </row>
    <row r="17" spans="1:18" s="159" customFormat="1" ht="17.25" customHeight="1">
      <c r="A17" s="162">
        <v>14</v>
      </c>
      <c r="B17" s="154" t="s">
        <v>876</v>
      </c>
      <c r="C17" s="240" t="s">
        <v>877</v>
      </c>
      <c r="D17" s="240" t="s">
        <v>966</v>
      </c>
      <c r="E17" s="155">
        <v>6.25E-2</v>
      </c>
      <c r="F17" s="156" t="s">
        <v>346</v>
      </c>
      <c r="G17" s="156" t="s">
        <v>336</v>
      </c>
      <c r="H17" s="156">
        <v>0</v>
      </c>
      <c r="I17" s="1364">
        <v>42730</v>
      </c>
      <c r="J17" s="515">
        <v>8.6877999999999993</v>
      </c>
      <c r="K17" s="515">
        <v>6.8171999999999997</v>
      </c>
      <c r="L17" s="76">
        <f t="shared" si="2"/>
        <v>1.8705999999999996</v>
      </c>
      <c r="M17" s="157">
        <f t="shared" si="0"/>
        <v>0.2743941794285043</v>
      </c>
      <c r="N17" s="158">
        <f t="shared" si="1"/>
        <v>0.11691249999999997</v>
      </c>
      <c r="O17" s="342"/>
      <c r="P17" s="1217"/>
      <c r="Q17" s="80"/>
      <c r="R17" s="80"/>
    </row>
    <row r="18" spans="1:18" s="80" customFormat="1" ht="17.25" customHeight="1">
      <c r="A18" s="161">
        <v>15</v>
      </c>
      <c r="B18" s="73" t="s">
        <v>878</v>
      </c>
      <c r="C18" s="239" t="s">
        <v>879</v>
      </c>
      <c r="D18" s="239" t="s">
        <v>370</v>
      </c>
      <c r="E18" s="126">
        <v>6.25E-2</v>
      </c>
      <c r="F18" s="74" t="s">
        <v>346</v>
      </c>
      <c r="G18" s="74" t="s">
        <v>336</v>
      </c>
      <c r="H18" s="74">
        <v>0</v>
      </c>
      <c r="I18" s="1364">
        <v>42730</v>
      </c>
      <c r="J18" s="513">
        <v>0.80900000000000005</v>
      </c>
      <c r="K18" s="513">
        <v>0.63480000000000003</v>
      </c>
      <c r="L18" s="76">
        <f t="shared" si="2"/>
        <v>0.17420000000000002</v>
      </c>
      <c r="M18" s="77">
        <f t="shared" si="0"/>
        <v>0.27441713925645878</v>
      </c>
      <c r="N18" s="78">
        <f t="shared" si="1"/>
        <v>1.0887500000000001E-2</v>
      </c>
      <c r="O18" s="342"/>
      <c r="P18" s="1217"/>
    </row>
    <row r="19" spans="1:18" s="80" customFormat="1" ht="17.25" customHeight="1">
      <c r="A19" s="161">
        <v>16</v>
      </c>
      <c r="B19" s="73" t="s">
        <v>880</v>
      </c>
      <c r="C19" s="239" t="s">
        <v>881</v>
      </c>
      <c r="D19" s="239" t="s">
        <v>370</v>
      </c>
      <c r="E19" s="126">
        <v>6.25E-2</v>
      </c>
      <c r="F19" s="74" t="s">
        <v>346</v>
      </c>
      <c r="G19" s="74" t="s">
        <v>336</v>
      </c>
      <c r="H19" s="74">
        <v>0</v>
      </c>
      <c r="I19" s="1364">
        <v>42730</v>
      </c>
      <c r="J19" s="513">
        <v>0.57450000000000001</v>
      </c>
      <c r="K19" s="513">
        <v>0.45079999999999998</v>
      </c>
      <c r="L19" s="76">
        <f t="shared" si="2"/>
        <v>0.12370000000000003</v>
      </c>
      <c r="M19" s="77">
        <f t="shared" si="0"/>
        <v>0.27440106477373566</v>
      </c>
      <c r="N19" s="78">
        <f t="shared" si="1"/>
        <v>7.731250000000002E-3</v>
      </c>
      <c r="O19" s="342"/>
      <c r="P19" s="1217"/>
    </row>
    <row r="20" spans="1:18" s="80" customFormat="1" ht="17.25" customHeight="1">
      <c r="A20" s="161">
        <v>17</v>
      </c>
      <c r="B20" s="73" t="s">
        <v>882</v>
      </c>
      <c r="C20" s="239" t="s">
        <v>883</v>
      </c>
      <c r="D20" s="239" t="s">
        <v>370</v>
      </c>
      <c r="E20" s="126">
        <v>1</v>
      </c>
      <c r="F20" s="74" t="s">
        <v>346</v>
      </c>
      <c r="G20" s="74" t="s">
        <v>336</v>
      </c>
      <c r="H20" s="74">
        <v>0</v>
      </c>
      <c r="I20" s="1364">
        <v>42730</v>
      </c>
      <c r="J20" s="512">
        <v>0.37519999999999998</v>
      </c>
      <c r="K20" s="512">
        <v>0.2944</v>
      </c>
      <c r="L20" s="76">
        <f t="shared" si="2"/>
        <v>8.0799999999999983E-2</v>
      </c>
      <c r="M20" s="77">
        <f t="shared" si="0"/>
        <v>0.27445652173913038</v>
      </c>
      <c r="N20" s="78">
        <f t="shared" si="1"/>
        <v>8.0799999999999983E-2</v>
      </c>
      <c r="O20" s="342"/>
      <c r="P20" s="1217"/>
    </row>
    <row r="21" spans="1:18" s="159" customFormat="1" ht="17.25" customHeight="1">
      <c r="A21" s="162">
        <v>18</v>
      </c>
      <c r="B21" s="154" t="s">
        <v>884</v>
      </c>
      <c r="C21" s="240" t="s">
        <v>885</v>
      </c>
      <c r="D21" s="240" t="s">
        <v>967</v>
      </c>
      <c r="E21" s="155">
        <v>0.1111</v>
      </c>
      <c r="F21" s="156" t="s">
        <v>346</v>
      </c>
      <c r="G21" s="156" t="s">
        <v>336</v>
      </c>
      <c r="H21" s="156">
        <v>0</v>
      </c>
      <c r="I21" s="1364"/>
      <c r="J21" s="516" t="e">
        <v>#N/A</v>
      </c>
      <c r="K21" s="516" t="e">
        <v>#N/A</v>
      </c>
      <c r="L21" s="76" t="e">
        <f t="shared" si="2"/>
        <v>#N/A</v>
      </c>
      <c r="M21" s="157" t="e">
        <f t="shared" si="0"/>
        <v>#N/A</v>
      </c>
      <c r="N21" s="158" t="e">
        <f t="shared" si="1"/>
        <v>#N/A</v>
      </c>
      <c r="O21" s="342"/>
      <c r="P21" s="1217"/>
      <c r="Q21" s="80"/>
      <c r="R21" s="80"/>
    </row>
    <row r="22" spans="1:18" s="159" customFormat="1" ht="17.25" customHeight="1">
      <c r="A22" s="162">
        <v>19</v>
      </c>
      <c r="B22" s="154" t="s">
        <v>886</v>
      </c>
      <c r="C22" s="240" t="s">
        <v>887</v>
      </c>
      <c r="D22" s="240" t="s">
        <v>967</v>
      </c>
      <c r="E22" s="155">
        <v>1</v>
      </c>
      <c r="F22" s="156" t="s">
        <v>346</v>
      </c>
      <c r="G22" s="156" t="s">
        <v>336</v>
      </c>
      <c r="H22" s="156">
        <v>0</v>
      </c>
      <c r="I22" s="1364"/>
      <c r="J22" s="516" t="e">
        <v>#N/A</v>
      </c>
      <c r="K22" s="516" t="e">
        <v>#N/A</v>
      </c>
      <c r="L22" s="76" t="e">
        <f t="shared" si="2"/>
        <v>#N/A</v>
      </c>
      <c r="M22" s="157" t="e">
        <f t="shared" si="0"/>
        <v>#N/A</v>
      </c>
      <c r="N22" s="158" t="e">
        <f t="shared" si="1"/>
        <v>#N/A</v>
      </c>
      <c r="O22" s="342"/>
      <c r="P22" s="1217"/>
      <c r="Q22" s="80"/>
      <c r="R22" s="80"/>
    </row>
    <row r="23" spans="1:18" s="159" customFormat="1" ht="17.25" customHeight="1">
      <c r="A23" s="162">
        <v>20</v>
      </c>
      <c r="B23" s="154" t="s">
        <v>888</v>
      </c>
      <c r="C23" s="240" t="s">
        <v>889</v>
      </c>
      <c r="D23" s="240" t="s">
        <v>967</v>
      </c>
      <c r="E23" s="155">
        <v>0.1111</v>
      </c>
      <c r="F23" s="156" t="s">
        <v>346</v>
      </c>
      <c r="G23" s="156" t="s">
        <v>336</v>
      </c>
      <c r="H23" s="156">
        <v>0</v>
      </c>
      <c r="I23" s="1364"/>
      <c r="J23" s="516" t="e">
        <v>#N/A</v>
      </c>
      <c r="K23" s="516" t="e">
        <v>#N/A</v>
      </c>
      <c r="L23" s="76" t="e">
        <f t="shared" si="2"/>
        <v>#N/A</v>
      </c>
      <c r="M23" s="157" t="e">
        <f t="shared" si="0"/>
        <v>#N/A</v>
      </c>
      <c r="N23" s="158" t="e">
        <f t="shared" si="1"/>
        <v>#N/A</v>
      </c>
      <c r="O23" s="342"/>
      <c r="P23" s="1217"/>
      <c r="Q23" s="80"/>
      <c r="R23" s="80"/>
    </row>
    <row r="24" spans="1:18" s="159" customFormat="1" ht="17.25" customHeight="1">
      <c r="A24" s="162">
        <v>21</v>
      </c>
      <c r="B24" s="154" t="s">
        <v>890</v>
      </c>
      <c r="C24" s="240" t="s">
        <v>891</v>
      </c>
      <c r="D24" s="240" t="s">
        <v>968</v>
      </c>
      <c r="E24" s="155">
        <v>1.6670000000000001E-2</v>
      </c>
      <c r="F24" s="156" t="s">
        <v>346</v>
      </c>
      <c r="G24" s="156" t="s">
        <v>336</v>
      </c>
      <c r="H24" s="156">
        <v>0</v>
      </c>
      <c r="I24" s="1364">
        <v>42730</v>
      </c>
      <c r="J24" s="516">
        <v>2.1339000000000001</v>
      </c>
      <c r="K24" s="516">
        <v>1.6744000000000001</v>
      </c>
      <c r="L24" s="76">
        <f t="shared" si="2"/>
        <v>0.45950000000000002</v>
      </c>
      <c r="M24" s="157">
        <f t="shared" si="0"/>
        <v>0.27442666029622553</v>
      </c>
      <c r="N24" s="158">
        <f t="shared" si="1"/>
        <v>7.6598650000000009E-3</v>
      </c>
      <c r="O24" s="342"/>
      <c r="P24" s="1217"/>
      <c r="Q24" s="80"/>
      <c r="R24" s="80"/>
    </row>
    <row r="25" spans="1:18" s="159" customFormat="1" ht="17.25" customHeight="1">
      <c r="A25" s="162">
        <v>22</v>
      </c>
      <c r="B25" s="154" t="s">
        <v>892</v>
      </c>
      <c r="C25" s="240" t="s">
        <v>893</v>
      </c>
      <c r="D25" s="240" t="s">
        <v>371</v>
      </c>
      <c r="E25" s="155">
        <v>3.3300000000000003E-2</v>
      </c>
      <c r="F25" s="156" t="s">
        <v>346</v>
      </c>
      <c r="G25" s="156" t="s">
        <v>336</v>
      </c>
      <c r="H25" s="156">
        <v>0</v>
      </c>
      <c r="I25" s="1364">
        <v>42730</v>
      </c>
      <c r="J25" s="516">
        <v>1.3717999999999999</v>
      </c>
      <c r="K25" s="516">
        <v>1.0764</v>
      </c>
      <c r="L25" s="76">
        <f t="shared" si="2"/>
        <v>0.29539999999999988</v>
      </c>
      <c r="M25" s="157">
        <f t="shared" si="0"/>
        <v>0.27443329617242651</v>
      </c>
      <c r="N25" s="158">
        <f t="shared" si="1"/>
        <v>9.8368199999999979E-3</v>
      </c>
      <c r="O25" s="342"/>
      <c r="P25" s="1217"/>
      <c r="Q25" s="80"/>
      <c r="R25" s="80"/>
    </row>
    <row r="26" spans="1:18" s="80" customFormat="1" ht="17.25" customHeight="1">
      <c r="A26" s="161">
        <v>23</v>
      </c>
      <c r="B26" s="73" t="s">
        <v>894</v>
      </c>
      <c r="C26" s="239" t="s">
        <v>895</v>
      </c>
      <c r="D26" s="239" t="s">
        <v>429</v>
      </c>
      <c r="E26" s="126">
        <v>1</v>
      </c>
      <c r="F26" s="74" t="s">
        <v>346</v>
      </c>
      <c r="G26" s="74" t="s">
        <v>336</v>
      </c>
      <c r="H26" s="74">
        <v>0</v>
      </c>
      <c r="I26" s="1364">
        <v>42730</v>
      </c>
      <c r="J26" s="512">
        <v>7.0300000000000001E-2</v>
      </c>
      <c r="K26" s="512">
        <v>5.5199999999999999E-2</v>
      </c>
      <c r="L26" s="76">
        <f t="shared" si="2"/>
        <v>1.5100000000000002E-2</v>
      </c>
      <c r="M26" s="77">
        <f t="shared" ref="M26:M39" si="3">L26/K26</f>
        <v>0.27355072463768121</v>
      </c>
      <c r="N26" s="78">
        <f t="shared" si="1"/>
        <v>1.5100000000000002E-2</v>
      </c>
      <c r="O26" s="342"/>
      <c r="P26" s="1217"/>
    </row>
    <row r="27" spans="1:18" s="80" customFormat="1" ht="17.25" customHeight="1">
      <c r="A27" s="161">
        <v>24</v>
      </c>
      <c r="B27" s="73" t="s">
        <v>896</v>
      </c>
      <c r="C27" s="239" t="s">
        <v>897</v>
      </c>
      <c r="D27" s="239" t="s">
        <v>430</v>
      </c>
      <c r="E27" s="126">
        <v>2.7169999999999998E-3</v>
      </c>
      <c r="F27" s="74" t="s">
        <v>335</v>
      </c>
      <c r="G27" s="74" t="s">
        <v>336</v>
      </c>
      <c r="H27" s="74">
        <v>0</v>
      </c>
      <c r="I27" s="511" t="s">
        <v>238</v>
      </c>
      <c r="J27" s="512" t="e">
        <v>#N/A</v>
      </c>
      <c r="K27" s="512" t="e">
        <v>#N/A</v>
      </c>
      <c r="L27" s="76" t="e">
        <f t="shared" si="2"/>
        <v>#N/A</v>
      </c>
      <c r="M27" s="77" t="e">
        <f t="shared" si="3"/>
        <v>#N/A</v>
      </c>
      <c r="N27" s="78" t="e">
        <f t="shared" si="1"/>
        <v>#N/A</v>
      </c>
      <c r="O27" s="342"/>
      <c r="P27" s="1217"/>
    </row>
    <row r="28" spans="1:18" s="80" customFormat="1" ht="17.25" customHeight="1">
      <c r="A28" s="161">
        <v>25</v>
      </c>
      <c r="B28" s="73" t="s">
        <v>898</v>
      </c>
      <c r="C28" s="239" t="s">
        <v>899</v>
      </c>
      <c r="D28" s="239" t="s">
        <v>431</v>
      </c>
      <c r="E28" s="126">
        <v>5.1279999999999997E-3</v>
      </c>
      <c r="F28" s="74" t="s">
        <v>335</v>
      </c>
      <c r="G28" s="74" t="s">
        <v>336</v>
      </c>
      <c r="H28" s="74">
        <v>0</v>
      </c>
      <c r="I28" s="511" t="s">
        <v>238</v>
      </c>
      <c r="J28" s="512" t="e">
        <v>#N/A</v>
      </c>
      <c r="K28" s="512" t="e">
        <v>#N/A</v>
      </c>
      <c r="L28" s="76" t="e">
        <f t="shared" si="2"/>
        <v>#N/A</v>
      </c>
      <c r="M28" s="77" t="e">
        <f t="shared" si="3"/>
        <v>#N/A</v>
      </c>
      <c r="N28" s="78" t="e">
        <f t="shared" si="1"/>
        <v>#N/A</v>
      </c>
      <c r="O28" s="342"/>
      <c r="P28" s="1217"/>
    </row>
    <row r="29" spans="1:18" s="80" customFormat="1" ht="17.25" customHeight="1">
      <c r="A29" s="161">
        <v>26</v>
      </c>
      <c r="B29" s="73" t="s">
        <v>900</v>
      </c>
      <c r="C29" s="239" t="s">
        <v>901</v>
      </c>
      <c r="D29" s="239" t="s">
        <v>432</v>
      </c>
      <c r="E29" s="126">
        <v>4.1669999999999997E-3</v>
      </c>
      <c r="F29" s="74" t="s">
        <v>335</v>
      </c>
      <c r="G29" s="74" t="s">
        <v>336</v>
      </c>
      <c r="H29" s="74">
        <v>0</v>
      </c>
      <c r="I29" s="511" t="s">
        <v>238</v>
      </c>
      <c r="J29" s="512" t="e">
        <v>#N/A</v>
      </c>
      <c r="K29" s="512" t="e">
        <v>#N/A</v>
      </c>
      <c r="L29" s="76" t="e">
        <f t="shared" si="2"/>
        <v>#N/A</v>
      </c>
      <c r="M29" s="77" t="e">
        <f t="shared" si="3"/>
        <v>#N/A</v>
      </c>
      <c r="N29" s="78" t="e">
        <f t="shared" si="1"/>
        <v>#N/A</v>
      </c>
      <c r="O29" s="342"/>
      <c r="P29" s="1217"/>
    </row>
    <row r="30" spans="1:18" s="80" customFormat="1" ht="17.25" customHeight="1">
      <c r="A30" s="161">
        <v>27</v>
      </c>
      <c r="B30" s="73" t="s">
        <v>902</v>
      </c>
      <c r="C30" s="239" t="s">
        <v>903</v>
      </c>
      <c r="D30" s="239" t="s">
        <v>433</v>
      </c>
      <c r="E30" s="126">
        <v>1.0255999999999999E-2</v>
      </c>
      <c r="F30" s="74" t="s">
        <v>335</v>
      </c>
      <c r="G30" s="74" t="s">
        <v>336</v>
      </c>
      <c r="H30" s="74">
        <v>0</v>
      </c>
      <c r="I30" s="511" t="s">
        <v>238</v>
      </c>
      <c r="J30" s="512" t="e">
        <v>#N/A</v>
      </c>
      <c r="K30" s="512" t="e">
        <v>#N/A</v>
      </c>
      <c r="L30" s="76" t="e">
        <f t="shared" si="2"/>
        <v>#N/A</v>
      </c>
      <c r="M30" s="77" t="e">
        <f t="shared" si="3"/>
        <v>#N/A</v>
      </c>
      <c r="N30" s="78" t="e">
        <f t="shared" si="1"/>
        <v>#N/A</v>
      </c>
      <c r="O30" s="342"/>
      <c r="P30" s="1217"/>
    </row>
    <row r="31" spans="1:18" s="159" customFormat="1" ht="17.25" customHeight="1">
      <c r="A31" s="162">
        <v>28</v>
      </c>
      <c r="B31" s="154" t="s">
        <v>904</v>
      </c>
      <c r="C31" s="240" t="s">
        <v>434</v>
      </c>
      <c r="D31" s="240" t="s">
        <v>969</v>
      </c>
      <c r="E31" s="155">
        <v>0.1</v>
      </c>
      <c r="F31" s="156" t="s">
        <v>346</v>
      </c>
      <c r="G31" s="156" t="s">
        <v>336</v>
      </c>
      <c r="H31" s="156">
        <v>0</v>
      </c>
      <c r="I31" s="1364">
        <v>42730</v>
      </c>
      <c r="J31" s="516">
        <v>8.7934000000000001</v>
      </c>
      <c r="K31" s="516">
        <v>6.9</v>
      </c>
      <c r="L31" s="76">
        <f t="shared" si="2"/>
        <v>1.8933999999999997</v>
      </c>
      <c r="M31" s="157">
        <f t="shared" si="3"/>
        <v>0.27440579710144924</v>
      </c>
      <c r="N31" s="158">
        <f t="shared" si="1"/>
        <v>0.18933999999999998</v>
      </c>
      <c r="O31" s="342"/>
      <c r="P31" s="1217"/>
      <c r="Q31" s="80"/>
      <c r="R31" s="80"/>
    </row>
    <row r="32" spans="1:18" s="80" customFormat="1" ht="17.25" customHeight="1">
      <c r="A32" s="161">
        <v>29</v>
      </c>
      <c r="B32" s="73" t="s">
        <v>905</v>
      </c>
      <c r="C32" s="239" t="s">
        <v>906</v>
      </c>
      <c r="D32" s="239" t="s">
        <v>435</v>
      </c>
      <c r="E32" s="126">
        <v>0.2</v>
      </c>
      <c r="F32" s="74" t="s">
        <v>346</v>
      </c>
      <c r="G32" s="74" t="s">
        <v>336</v>
      </c>
      <c r="H32" s="74">
        <v>0</v>
      </c>
      <c r="I32" s="1364">
        <v>42730</v>
      </c>
      <c r="J32" s="513">
        <v>0.42209999999999998</v>
      </c>
      <c r="K32" s="513">
        <v>0.33119999999999999</v>
      </c>
      <c r="L32" s="76">
        <f t="shared" si="2"/>
        <v>9.0899999999999981E-2</v>
      </c>
      <c r="M32" s="77">
        <f t="shared" si="3"/>
        <v>0.27445652173913038</v>
      </c>
      <c r="N32" s="78">
        <f t="shared" si="1"/>
        <v>1.8179999999999998E-2</v>
      </c>
      <c r="O32" s="342"/>
      <c r="P32" s="1217"/>
    </row>
    <row r="33" spans="1:18" s="80" customFormat="1" ht="17.25" customHeight="1">
      <c r="A33" s="161">
        <v>30</v>
      </c>
      <c r="B33" s="73" t="s">
        <v>907</v>
      </c>
      <c r="C33" s="239" t="s">
        <v>908</v>
      </c>
      <c r="D33" s="239" t="s">
        <v>435</v>
      </c>
      <c r="E33" s="126">
        <v>0.2</v>
      </c>
      <c r="F33" s="74" t="s">
        <v>346</v>
      </c>
      <c r="G33" s="74" t="s">
        <v>336</v>
      </c>
      <c r="H33" s="74">
        <v>0</v>
      </c>
      <c r="I33" s="1364">
        <v>42730</v>
      </c>
      <c r="J33" s="513">
        <v>0.49249999999999999</v>
      </c>
      <c r="K33" s="513">
        <v>0.38640000000000002</v>
      </c>
      <c r="L33" s="76">
        <f t="shared" si="2"/>
        <v>0.10609999999999997</v>
      </c>
      <c r="M33" s="77">
        <f t="shared" si="3"/>
        <v>0.27458592132505166</v>
      </c>
      <c r="N33" s="78">
        <f t="shared" si="1"/>
        <v>2.1219999999999996E-2</v>
      </c>
      <c r="O33" s="342"/>
      <c r="P33" s="1217"/>
    </row>
    <row r="34" spans="1:18" s="80" customFormat="1" ht="17.25" customHeight="1">
      <c r="A34" s="161">
        <v>31</v>
      </c>
      <c r="B34" s="73" t="s">
        <v>909</v>
      </c>
      <c r="C34" s="239" t="s">
        <v>910</v>
      </c>
      <c r="D34" s="239" t="s">
        <v>435</v>
      </c>
      <c r="E34" s="126">
        <v>0.2</v>
      </c>
      <c r="F34" s="74" t="s">
        <v>346</v>
      </c>
      <c r="G34" s="74" t="s">
        <v>336</v>
      </c>
      <c r="H34" s="74">
        <v>0</v>
      </c>
      <c r="I34" s="1364">
        <v>42730</v>
      </c>
      <c r="J34" s="513">
        <v>0.46889999999999998</v>
      </c>
      <c r="K34" s="513">
        <v>0.36799999999999999</v>
      </c>
      <c r="L34" s="76">
        <f t="shared" si="2"/>
        <v>0.10089999999999999</v>
      </c>
      <c r="M34" s="77">
        <f t="shared" si="3"/>
        <v>0.27418478260869561</v>
      </c>
      <c r="N34" s="78">
        <f t="shared" si="1"/>
        <v>2.018E-2</v>
      </c>
      <c r="O34" s="342"/>
      <c r="P34" s="1217"/>
    </row>
    <row r="35" spans="1:18" s="80" customFormat="1" ht="17.25" customHeight="1">
      <c r="A35" s="161">
        <v>32</v>
      </c>
      <c r="B35" s="73" t="s">
        <v>741</v>
      </c>
      <c r="C35" s="239" t="s">
        <v>742</v>
      </c>
      <c r="D35" s="239" t="s">
        <v>436</v>
      </c>
      <c r="E35" s="126">
        <v>8.3400000000000002E-2</v>
      </c>
      <c r="F35" s="74" t="s">
        <v>346</v>
      </c>
      <c r="G35" s="74" t="s">
        <v>336</v>
      </c>
      <c r="H35" s="74">
        <v>0</v>
      </c>
      <c r="I35" s="1364">
        <v>42730</v>
      </c>
      <c r="J35" s="512">
        <v>5.0532000000000004</v>
      </c>
      <c r="K35" s="512">
        <v>3.9651999999999998</v>
      </c>
      <c r="L35" s="76">
        <f t="shared" si="2"/>
        <v>1.0880000000000005</v>
      </c>
      <c r="M35" s="77">
        <f t="shared" si="3"/>
        <v>0.27438716836477367</v>
      </c>
      <c r="N35" s="78">
        <f t="shared" si="1"/>
        <v>9.0739200000000048E-2</v>
      </c>
      <c r="O35" s="342"/>
      <c r="P35" s="1217"/>
    </row>
    <row r="36" spans="1:18" s="159" customFormat="1" ht="17.25" customHeight="1">
      <c r="A36" s="162">
        <v>32</v>
      </c>
      <c r="B36" s="154" t="s">
        <v>911</v>
      </c>
      <c r="C36" s="240" t="s">
        <v>912</v>
      </c>
      <c r="D36" s="240" t="s">
        <v>970</v>
      </c>
      <c r="E36" s="155">
        <v>3.3340000000000002E-2</v>
      </c>
      <c r="F36" s="156" t="s">
        <v>346</v>
      </c>
      <c r="G36" s="156" t="s">
        <v>336</v>
      </c>
      <c r="H36" s="156">
        <v>0</v>
      </c>
      <c r="I36" s="1364">
        <v>42730</v>
      </c>
      <c r="J36" s="515">
        <v>0.8911</v>
      </c>
      <c r="K36" s="515">
        <v>0.69920000000000004</v>
      </c>
      <c r="L36" s="76">
        <f t="shared" si="2"/>
        <v>0.19189999999999996</v>
      </c>
      <c r="M36" s="157">
        <f t="shared" si="3"/>
        <v>0.27445652173913038</v>
      </c>
      <c r="N36" s="158">
        <f t="shared" si="1"/>
        <v>6.397945999999999E-3</v>
      </c>
      <c r="O36" s="342"/>
      <c r="P36" s="1217"/>
      <c r="Q36" s="80"/>
      <c r="R36" s="80"/>
    </row>
    <row r="37" spans="1:18" s="80" customFormat="1" ht="17.25" customHeight="1">
      <c r="A37" s="161">
        <v>33</v>
      </c>
      <c r="B37" s="73" t="s">
        <v>437</v>
      </c>
      <c r="C37" s="239" t="s">
        <v>913</v>
      </c>
      <c r="D37" s="239" t="s">
        <v>438</v>
      </c>
      <c r="E37" s="126">
        <v>2.3900000000000001E-2</v>
      </c>
      <c r="F37" s="74" t="s">
        <v>346</v>
      </c>
      <c r="G37" s="74" t="s">
        <v>336</v>
      </c>
      <c r="H37" s="74">
        <v>0</v>
      </c>
      <c r="I37" s="1364">
        <v>42730</v>
      </c>
      <c r="J37" s="512">
        <v>2.8841999999999999</v>
      </c>
      <c r="K37" s="512">
        <v>2.2631999999999999</v>
      </c>
      <c r="L37" s="76">
        <f t="shared" si="2"/>
        <v>0.621</v>
      </c>
      <c r="M37" s="77">
        <f t="shared" si="3"/>
        <v>0.27439024390243905</v>
      </c>
      <c r="N37" s="78">
        <f t="shared" si="1"/>
        <v>1.48419E-2</v>
      </c>
      <c r="O37" s="342"/>
      <c r="P37" s="1217"/>
    </row>
    <row r="38" spans="1:18" ht="16.5" customHeight="1">
      <c r="A38" s="161">
        <v>34</v>
      </c>
      <c r="B38" s="73" t="s">
        <v>914</v>
      </c>
      <c r="C38" s="239" t="s">
        <v>439</v>
      </c>
      <c r="D38" s="239" t="s">
        <v>438</v>
      </c>
      <c r="E38" s="126">
        <v>4.7699999999999999E-2</v>
      </c>
      <c r="F38" s="74" t="s">
        <v>346</v>
      </c>
      <c r="G38" s="74" t="s">
        <v>336</v>
      </c>
      <c r="H38" s="74">
        <v>0</v>
      </c>
      <c r="I38" s="1364">
        <v>42730</v>
      </c>
      <c r="J38" s="517">
        <v>0.21099999999999999</v>
      </c>
      <c r="K38" s="517">
        <v>0.1656</v>
      </c>
      <c r="L38" s="76">
        <f t="shared" si="2"/>
        <v>4.5399999999999996E-2</v>
      </c>
      <c r="M38" s="77">
        <f t="shared" si="3"/>
        <v>0.27415458937198067</v>
      </c>
      <c r="N38" s="78">
        <f t="shared" si="1"/>
        <v>2.1655799999999998E-3</v>
      </c>
      <c r="O38" s="342"/>
      <c r="P38" s="1217"/>
      <c r="Q38" s="80"/>
      <c r="R38" s="80"/>
    </row>
    <row r="39" spans="1:18" s="80" customFormat="1" ht="17.25" customHeight="1">
      <c r="A39" s="161">
        <v>38</v>
      </c>
      <c r="B39" s="73" t="s">
        <v>915</v>
      </c>
      <c r="C39" s="239" t="s">
        <v>916</v>
      </c>
      <c r="D39" s="239" t="s">
        <v>440</v>
      </c>
      <c r="E39" s="126">
        <v>3.3300000000000003E-2</v>
      </c>
      <c r="F39" s="74" t="s">
        <v>346</v>
      </c>
      <c r="G39" s="74" t="s">
        <v>336</v>
      </c>
      <c r="H39" s="74">
        <v>0</v>
      </c>
      <c r="I39" s="1364">
        <v>42730</v>
      </c>
      <c r="J39" s="512">
        <v>8.9200000000000002E-2</v>
      </c>
      <c r="K39" s="512">
        <v>7.0000000000000007E-2</v>
      </c>
      <c r="L39" s="76">
        <f t="shared" si="2"/>
        <v>1.9199999999999995E-2</v>
      </c>
      <c r="M39" s="77">
        <f t="shared" si="3"/>
        <v>0.27428571428571419</v>
      </c>
      <c r="N39" s="78">
        <f t="shared" si="1"/>
        <v>6.3935999999999984E-4</v>
      </c>
      <c r="O39" s="342"/>
      <c r="P39" s="1217"/>
    </row>
    <row r="40" spans="1:18" s="159" customFormat="1" ht="17.25" customHeight="1">
      <c r="A40" s="162">
        <v>39</v>
      </c>
      <c r="B40" s="154" t="s">
        <v>917</v>
      </c>
      <c r="C40" s="240" t="s">
        <v>951</v>
      </c>
      <c r="D40" s="240" t="s">
        <v>971</v>
      </c>
      <c r="E40" s="155">
        <v>8.3299999999999999E-2</v>
      </c>
      <c r="F40" s="156" t="s">
        <v>346</v>
      </c>
      <c r="G40" s="156" t="s">
        <v>336</v>
      </c>
      <c r="H40" s="156">
        <v>0</v>
      </c>
      <c r="I40" s="1364">
        <v>42730</v>
      </c>
      <c r="J40" s="516">
        <v>8.7934000000000001</v>
      </c>
      <c r="K40" s="516">
        <v>6.9</v>
      </c>
      <c r="L40" s="76">
        <f t="shared" si="2"/>
        <v>1.8933999999999997</v>
      </c>
      <c r="M40" s="157"/>
      <c r="N40" s="158">
        <f t="shared" si="1"/>
        <v>0.15772021999999997</v>
      </c>
      <c r="O40" s="342"/>
      <c r="P40" s="1217"/>
      <c r="Q40" s="80"/>
      <c r="R40" s="80"/>
    </row>
    <row r="41" spans="1:18" s="159" customFormat="1" ht="17.25" customHeight="1">
      <c r="A41" s="162">
        <v>40</v>
      </c>
      <c r="B41" s="154" t="s">
        <v>918</v>
      </c>
      <c r="C41" s="240" t="s">
        <v>952</v>
      </c>
      <c r="D41" s="240" t="s">
        <v>975</v>
      </c>
      <c r="E41" s="155">
        <v>8.3299999999999999E-2</v>
      </c>
      <c r="F41" s="156" t="s">
        <v>346</v>
      </c>
      <c r="G41" s="156" t="s">
        <v>336</v>
      </c>
      <c r="H41" s="156">
        <v>0</v>
      </c>
      <c r="I41" s="1364">
        <v>42730</v>
      </c>
      <c r="J41" s="516">
        <v>8.7934000000000001</v>
      </c>
      <c r="K41" s="516">
        <v>6.9</v>
      </c>
      <c r="L41" s="76">
        <f t="shared" si="2"/>
        <v>1.8933999999999997</v>
      </c>
      <c r="M41" s="157"/>
      <c r="N41" s="158">
        <f t="shared" si="1"/>
        <v>0.15772021999999997</v>
      </c>
      <c r="O41" s="342"/>
      <c r="P41" s="1217"/>
      <c r="Q41" s="80"/>
      <c r="R41" s="80"/>
    </row>
    <row r="42" spans="1:18" s="159" customFormat="1" ht="17.25" customHeight="1">
      <c r="A42" s="162">
        <v>41</v>
      </c>
      <c r="B42" s="154" t="s">
        <v>919</v>
      </c>
      <c r="C42" s="240" t="s">
        <v>953</v>
      </c>
      <c r="D42" s="240" t="s">
        <v>974</v>
      </c>
      <c r="E42" s="155">
        <v>3.3340000000000002E-2</v>
      </c>
      <c r="F42" s="156" t="s">
        <v>346</v>
      </c>
      <c r="G42" s="156" t="s">
        <v>336</v>
      </c>
      <c r="H42" s="156">
        <v>0</v>
      </c>
      <c r="I42" s="1364">
        <v>42730</v>
      </c>
      <c r="J42" s="515">
        <v>2.1339000000000001</v>
      </c>
      <c r="K42" s="515">
        <v>1.6744000000000001</v>
      </c>
      <c r="L42" s="76">
        <f t="shared" si="2"/>
        <v>0.45950000000000002</v>
      </c>
      <c r="M42" s="157"/>
      <c r="N42" s="158">
        <f t="shared" si="1"/>
        <v>1.5319730000000002E-2</v>
      </c>
      <c r="O42" s="342"/>
      <c r="P42" s="1217"/>
      <c r="Q42" s="80"/>
      <c r="R42" s="80"/>
    </row>
    <row r="43" spans="1:18" s="159" customFormat="1" ht="17.25" customHeight="1">
      <c r="A43" s="162">
        <v>42</v>
      </c>
      <c r="B43" s="154" t="s">
        <v>920</v>
      </c>
      <c r="C43" s="240" t="s">
        <v>954</v>
      </c>
      <c r="D43" s="240" t="s">
        <v>973</v>
      </c>
      <c r="E43" s="155">
        <v>2.3900000000000001E-2</v>
      </c>
      <c r="F43" s="156" t="s">
        <v>346</v>
      </c>
      <c r="G43" s="156" t="s">
        <v>336</v>
      </c>
      <c r="H43" s="156">
        <v>0</v>
      </c>
      <c r="I43" s="1364">
        <v>42730</v>
      </c>
      <c r="J43" s="516">
        <v>8.6877999999999993</v>
      </c>
      <c r="K43" s="516">
        <v>6.8171999999999997</v>
      </c>
      <c r="L43" s="76">
        <f t="shared" si="2"/>
        <v>1.8705999999999996</v>
      </c>
      <c r="M43" s="157"/>
      <c r="N43" s="158">
        <f t="shared" si="1"/>
        <v>4.4707339999999991E-2</v>
      </c>
      <c r="O43" s="342"/>
      <c r="P43" s="1217"/>
      <c r="Q43" s="80"/>
      <c r="R43" s="80"/>
    </row>
    <row r="44" spans="1:18" s="160" customFormat="1" ht="16.5" customHeight="1">
      <c r="A44" s="162">
        <v>43</v>
      </c>
      <c r="B44" s="154" t="s">
        <v>921</v>
      </c>
      <c r="C44" s="240" t="s">
        <v>955</v>
      </c>
      <c r="D44" s="240" t="s">
        <v>972</v>
      </c>
      <c r="E44" s="155">
        <v>4.7699999999999999E-2</v>
      </c>
      <c r="F44" s="156" t="s">
        <v>346</v>
      </c>
      <c r="G44" s="156" t="s">
        <v>336</v>
      </c>
      <c r="H44" s="156">
        <v>0</v>
      </c>
      <c r="I44" s="1364">
        <v>42730</v>
      </c>
      <c r="J44" s="518">
        <v>3.8691</v>
      </c>
      <c r="K44" s="518">
        <v>3.036</v>
      </c>
      <c r="L44" s="76">
        <f t="shared" si="2"/>
        <v>0.83309999999999995</v>
      </c>
      <c r="M44" s="157"/>
      <c r="N44" s="158">
        <f t="shared" si="1"/>
        <v>3.9738869999999996E-2</v>
      </c>
      <c r="O44" s="342"/>
      <c r="P44" s="1217"/>
      <c r="Q44" s="80"/>
      <c r="R44" s="80"/>
    </row>
    <row r="45" spans="1:18" s="159" customFormat="1" ht="17.25" customHeight="1">
      <c r="A45" s="162">
        <v>44</v>
      </c>
      <c r="B45" s="154" t="s">
        <v>922</v>
      </c>
      <c r="C45" s="240" t="s">
        <v>956</v>
      </c>
      <c r="D45" s="240" t="s">
        <v>372</v>
      </c>
      <c r="E45" s="155">
        <v>8.3299999999999999E-2</v>
      </c>
      <c r="F45" s="156" t="s">
        <v>346</v>
      </c>
      <c r="G45" s="156" t="s">
        <v>336</v>
      </c>
      <c r="H45" s="156">
        <v>0</v>
      </c>
      <c r="I45" s="1364">
        <v>42730</v>
      </c>
      <c r="J45" s="516">
        <v>0.34</v>
      </c>
      <c r="K45" s="516">
        <v>0.26679999999999998</v>
      </c>
      <c r="L45" s="76">
        <f t="shared" si="2"/>
        <v>7.3200000000000043E-2</v>
      </c>
      <c r="M45" s="157">
        <f t="shared" ref="M45:M52" si="4">L45/K45</f>
        <v>0.27436281859070483</v>
      </c>
      <c r="N45" s="158">
        <f t="shared" si="1"/>
        <v>6.0975600000000036E-3</v>
      </c>
      <c r="O45" s="342"/>
      <c r="P45" s="1217"/>
      <c r="Q45" s="80"/>
      <c r="R45" s="80"/>
    </row>
    <row r="46" spans="1:18" s="159" customFormat="1" ht="17.25" customHeight="1">
      <c r="A46" s="162">
        <v>45</v>
      </c>
      <c r="B46" s="154" t="s">
        <v>923</v>
      </c>
      <c r="C46" s="240" t="s">
        <v>957</v>
      </c>
      <c r="D46" s="240" t="s">
        <v>372</v>
      </c>
      <c r="E46" s="155">
        <v>8.3299999999999999E-2</v>
      </c>
      <c r="F46" s="156" t="s">
        <v>346</v>
      </c>
      <c r="G46" s="156" t="s">
        <v>336</v>
      </c>
      <c r="H46" s="156">
        <v>0</v>
      </c>
      <c r="I46" s="1364">
        <v>42730</v>
      </c>
      <c r="J46" s="516">
        <v>0.39860000000000001</v>
      </c>
      <c r="K46" s="516">
        <v>0.31280000000000002</v>
      </c>
      <c r="L46" s="76">
        <f t="shared" si="2"/>
        <v>8.5799999999999987E-2</v>
      </c>
      <c r="M46" s="157">
        <f t="shared" si="4"/>
        <v>0.27429667519181578</v>
      </c>
      <c r="N46" s="158">
        <f t="shared" si="1"/>
        <v>7.1471399999999989E-3</v>
      </c>
      <c r="O46" s="342"/>
      <c r="P46" s="1217"/>
      <c r="Q46" s="80"/>
      <c r="R46" s="80"/>
    </row>
    <row r="47" spans="1:18" s="159" customFormat="1" ht="17.25" customHeight="1">
      <c r="A47" s="162">
        <v>46</v>
      </c>
      <c r="B47" s="154" t="s">
        <v>924</v>
      </c>
      <c r="C47" s="240" t="s">
        <v>958</v>
      </c>
      <c r="D47" s="240" t="s">
        <v>372</v>
      </c>
      <c r="E47" s="155">
        <v>3.3300000000000003E-2</v>
      </c>
      <c r="F47" s="156" t="s">
        <v>346</v>
      </c>
      <c r="G47" s="156" t="s">
        <v>336</v>
      </c>
      <c r="H47" s="156">
        <v>0</v>
      </c>
      <c r="I47" s="1364">
        <v>42730</v>
      </c>
      <c r="J47" s="516">
        <v>0.38690000000000002</v>
      </c>
      <c r="K47" s="516">
        <v>0.30359999999999998</v>
      </c>
      <c r="L47" s="76">
        <f t="shared" si="2"/>
        <v>8.3300000000000041E-2</v>
      </c>
      <c r="M47" s="157">
        <f t="shared" si="4"/>
        <v>0.27437417654808977</v>
      </c>
      <c r="N47" s="158">
        <f t="shared" si="1"/>
        <v>2.7738900000000015E-3</v>
      </c>
      <c r="O47" s="342"/>
      <c r="P47" s="1217"/>
      <c r="Q47" s="80"/>
      <c r="R47" s="80"/>
    </row>
    <row r="48" spans="1:18" s="159" customFormat="1" ht="17.25" customHeight="1">
      <c r="A48" s="162">
        <v>47</v>
      </c>
      <c r="B48" s="154" t="s">
        <v>441</v>
      </c>
      <c r="C48" s="240" t="s">
        <v>959</v>
      </c>
      <c r="D48" s="240" t="s">
        <v>372</v>
      </c>
      <c r="E48" s="155">
        <v>3.3300000000000003E-2</v>
      </c>
      <c r="F48" s="156" t="s">
        <v>346</v>
      </c>
      <c r="G48" s="156" t="s">
        <v>336</v>
      </c>
      <c r="H48" s="156">
        <v>0</v>
      </c>
      <c r="I48" s="1364">
        <v>42730</v>
      </c>
      <c r="J48" s="516">
        <v>0.85589999999999999</v>
      </c>
      <c r="K48" s="516">
        <v>0.67159999999999997</v>
      </c>
      <c r="L48" s="76">
        <f t="shared" si="2"/>
        <v>0.18430000000000002</v>
      </c>
      <c r="M48" s="157">
        <f t="shared" si="4"/>
        <v>0.27441929720071473</v>
      </c>
      <c r="N48" s="158">
        <f t="shared" si="1"/>
        <v>6.1371900000000016E-3</v>
      </c>
      <c r="O48" s="342"/>
      <c r="P48" s="1217"/>
      <c r="Q48" s="80"/>
      <c r="R48" s="80"/>
    </row>
    <row r="49" spans="1:18" s="159" customFormat="1" ht="17.25" customHeight="1">
      <c r="A49" s="162">
        <v>48</v>
      </c>
      <c r="B49" s="154" t="s">
        <v>892</v>
      </c>
      <c r="C49" s="240" t="s">
        <v>893</v>
      </c>
      <c r="D49" s="240" t="s">
        <v>371</v>
      </c>
      <c r="E49" s="155">
        <v>3.3300000000000003E-2</v>
      </c>
      <c r="F49" s="156" t="s">
        <v>346</v>
      </c>
      <c r="G49" s="156" t="s">
        <v>336</v>
      </c>
      <c r="H49" s="156">
        <v>0</v>
      </c>
      <c r="I49" s="1364">
        <v>42730</v>
      </c>
      <c r="J49" s="516">
        <v>1.3717999999999999</v>
      </c>
      <c r="K49" s="516">
        <v>1.0764</v>
      </c>
      <c r="L49" s="76">
        <f t="shared" si="2"/>
        <v>0.29539999999999988</v>
      </c>
      <c r="M49" s="157">
        <f t="shared" si="4"/>
        <v>0.27443329617242651</v>
      </c>
      <c r="N49" s="158">
        <f t="shared" si="1"/>
        <v>9.8368199999999979E-3</v>
      </c>
      <c r="O49" s="342"/>
      <c r="P49" s="1217"/>
      <c r="Q49" s="80"/>
      <c r="R49" s="80"/>
    </row>
    <row r="50" spans="1:18" s="159" customFormat="1" ht="17.25" customHeight="1">
      <c r="A50" s="162">
        <v>49</v>
      </c>
      <c r="B50" s="154" t="s">
        <v>925</v>
      </c>
      <c r="C50" s="240" t="s">
        <v>960</v>
      </c>
      <c r="D50" s="240" t="s">
        <v>976</v>
      </c>
      <c r="E50" s="155">
        <v>3.3300000000000003E-2</v>
      </c>
      <c r="F50" s="156" t="s">
        <v>346</v>
      </c>
      <c r="G50" s="156" t="s">
        <v>336</v>
      </c>
      <c r="H50" s="156">
        <v>0</v>
      </c>
      <c r="I50" s="1364">
        <v>42730</v>
      </c>
      <c r="J50" s="516">
        <v>3.8691</v>
      </c>
      <c r="K50" s="516">
        <v>3.036</v>
      </c>
      <c r="L50" s="76">
        <f t="shared" si="2"/>
        <v>0.83309999999999995</v>
      </c>
      <c r="M50" s="157">
        <f t="shared" si="4"/>
        <v>0.2744071146245059</v>
      </c>
      <c r="N50" s="158">
        <f t="shared" si="1"/>
        <v>2.774223E-2</v>
      </c>
      <c r="O50" s="342"/>
      <c r="P50" s="1217"/>
      <c r="Q50" s="80"/>
      <c r="R50" s="80"/>
    </row>
    <row r="51" spans="1:18" s="159" customFormat="1" ht="17.25" customHeight="1">
      <c r="A51" s="162">
        <v>50</v>
      </c>
      <c r="B51" s="154" t="s">
        <v>442</v>
      </c>
      <c r="C51" s="240" t="s">
        <v>961</v>
      </c>
      <c r="D51" s="240" t="s">
        <v>977</v>
      </c>
      <c r="E51" s="155">
        <v>3.3300000000000003E-2</v>
      </c>
      <c r="F51" s="156" t="s">
        <v>346</v>
      </c>
      <c r="G51" s="156" t="s">
        <v>336</v>
      </c>
      <c r="H51" s="156">
        <v>0</v>
      </c>
      <c r="I51" s="1364">
        <v>42730</v>
      </c>
      <c r="J51" s="516">
        <v>8.6877999999999993</v>
      </c>
      <c r="K51" s="516">
        <v>6.8171999999999997</v>
      </c>
      <c r="L51" s="76">
        <f t="shared" si="2"/>
        <v>1.8705999999999996</v>
      </c>
      <c r="M51" s="157">
        <f t="shared" si="4"/>
        <v>0.2743941794285043</v>
      </c>
      <c r="N51" s="158">
        <f t="shared" si="1"/>
        <v>6.2290979999999996E-2</v>
      </c>
      <c r="O51" s="342"/>
      <c r="P51" s="1217"/>
      <c r="Q51" s="80"/>
      <c r="R51" s="80"/>
    </row>
    <row r="52" spans="1:18" s="159" customFormat="1" ht="17.25" customHeight="1">
      <c r="A52" s="162">
        <v>51</v>
      </c>
      <c r="B52" s="154" t="s">
        <v>443</v>
      </c>
      <c r="C52" s="240" t="s">
        <v>962</v>
      </c>
      <c r="D52" s="240" t="s">
        <v>444</v>
      </c>
      <c r="E52" s="155">
        <v>3.3300000000000003E-2</v>
      </c>
      <c r="F52" s="156" t="s">
        <v>346</v>
      </c>
      <c r="G52" s="156" t="s">
        <v>336</v>
      </c>
      <c r="H52" s="156">
        <v>0</v>
      </c>
      <c r="I52" s="1364">
        <v>42730</v>
      </c>
      <c r="J52" s="516">
        <v>5.3346999999999998</v>
      </c>
      <c r="K52" s="516">
        <v>4.1859999999999999</v>
      </c>
      <c r="L52" s="76">
        <f t="shared" si="2"/>
        <v>1.1486999999999998</v>
      </c>
      <c r="M52" s="157">
        <f t="shared" si="4"/>
        <v>0.27441471571906351</v>
      </c>
      <c r="N52" s="158">
        <f t="shared" si="1"/>
        <v>3.8251710000000001E-2</v>
      </c>
      <c r="O52" s="342"/>
      <c r="P52" s="1217"/>
      <c r="Q52" s="80"/>
      <c r="R52" s="80"/>
    </row>
    <row r="53" spans="1:18" s="80" customFormat="1" ht="17.25" customHeight="1">
      <c r="A53" s="161">
        <v>52</v>
      </c>
      <c r="B53" s="73" t="s">
        <v>445</v>
      </c>
      <c r="C53" s="239" t="s">
        <v>1231</v>
      </c>
      <c r="D53" s="239" t="s">
        <v>446</v>
      </c>
      <c r="E53" s="126">
        <v>3.3E-3</v>
      </c>
      <c r="F53" s="74" t="s">
        <v>346</v>
      </c>
      <c r="G53" s="74" t="s">
        <v>336</v>
      </c>
      <c r="H53" s="74">
        <v>0</v>
      </c>
      <c r="I53" s="1364">
        <v>42730</v>
      </c>
      <c r="J53" s="512">
        <v>6.1318999999999999</v>
      </c>
      <c r="K53" s="512">
        <v>4.8116000000000003</v>
      </c>
      <c r="L53" s="76">
        <f t="shared" si="2"/>
        <v>1.3202999999999996</v>
      </c>
      <c r="M53" s="77"/>
      <c r="N53" s="78"/>
      <c r="O53" s="342"/>
      <c r="P53" s="1217"/>
    </row>
    <row r="54" spans="1:18" s="80" customFormat="1" ht="17.25" customHeight="1">
      <c r="A54" s="405">
        <v>53</v>
      </c>
      <c r="B54" s="335" t="s">
        <v>447</v>
      </c>
      <c r="C54" s="444" t="s">
        <v>1234</v>
      </c>
      <c r="D54" s="444" t="s">
        <v>446</v>
      </c>
      <c r="E54" s="406">
        <v>0.01</v>
      </c>
      <c r="F54" s="336" t="s">
        <v>346</v>
      </c>
      <c r="G54" s="336" t="s">
        <v>336</v>
      </c>
      <c r="H54" s="336">
        <v>0</v>
      </c>
      <c r="I54" s="1364">
        <v>42730</v>
      </c>
      <c r="J54" s="510">
        <v>0.3634</v>
      </c>
      <c r="K54" s="510">
        <v>0.28520000000000001</v>
      </c>
      <c r="L54" s="339">
        <f t="shared" si="2"/>
        <v>7.8199999999999992E-2</v>
      </c>
      <c r="M54" s="340">
        <f t="shared" ref="M54:M117" si="5">L54/K54</f>
        <v>0.27419354838709675</v>
      </c>
      <c r="N54" s="341">
        <f t="shared" ref="N54:N117" si="6">L54*E54</f>
        <v>7.8199999999999993E-4</v>
      </c>
      <c r="O54" s="342"/>
      <c r="P54" s="1217"/>
    </row>
    <row r="55" spans="1:18" s="80" customFormat="1" ht="17.25" customHeight="1">
      <c r="A55" s="405">
        <v>54</v>
      </c>
      <c r="B55" s="335" t="s">
        <v>448</v>
      </c>
      <c r="C55" s="444" t="s">
        <v>449</v>
      </c>
      <c r="D55" s="444" t="s">
        <v>446</v>
      </c>
      <c r="E55" s="406">
        <v>1.3299999999999999E-2</v>
      </c>
      <c r="F55" s="336" t="s">
        <v>346</v>
      </c>
      <c r="G55" s="336" t="s">
        <v>336</v>
      </c>
      <c r="H55" s="336">
        <v>0</v>
      </c>
      <c r="I55" s="1364">
        <v>42730</v>
      </c>
      <c r="J55" s="510">
        <v>0.38690000000000002</v>
      </c>
      <c r="K55" s="510">
        <v>0.30359999999999998</v>
      </c>
      <c r="L55" s="339">
        <f t="shared" si="2"/>
        <v>8.3300000000000041E-2</v>
      </c>
      <c r="M55" s="340">
        <f t="shared" si="5"/>
        <v>0.27437417654808977</v>
      </c>
      <c r="N55" s="341">
        <f t="shared" si="6"/>
        <v>1.1078900000000005E-3</v>
      </c>
      <c r="O55" s="342"/>
      <c r="P55" s="1217"/>
    </row>
    <row r="56" spans="1:18" s="80" customFormat="1" ht="17.25" customHeight="1">
      <c r="A56" s="405">
        <v>56</v>
      </c>
      <c r="B56" s="335" t="s">
        <v>450</v>
      </c>
      <c r="C56" s="444" t="s">
        <v>1232</v>
      </c>
      <c r="D56" s="444" t="s">
        <v>451</v>
      </c>
      <c r="E56" s="406">
        <v>1.7000000000000001E-2</v>
      </c>
      <c r="F56" s="336" t="s">
        <v>346</v>
      </c>
      <c r="G56" s="336" t="s">
        <v>336</v>
      </c>
      <c r="H56" s="336">
        <v>0</v>
      </c>
      <c r="I56" s="1364">
        <v>42730</v>
      </c>
      <c r="J56" s="510">
        <v>4.9242999999999997</v>
      </c>
      <c r="K56" s="510">
        <v>3.8639999999999999</v>
      </c>
      <c r="L56" s="339">
        <f t="shared" si="2"/>
        <v>1.0602999999999998</v>
      </c>
      <c r="M56" s="340">
        <f t="shared" si="5"/>
        <v>0.27440476190476187</v>
      </c>
      <c r="N56" s="341">
        <f t="shared" si="6"/>
        <v>1.8025099999999999E-2</v>
      </c>
      <c r="O56" s="342"/>
      <c r="P56" s="1217"/>
    </row>
    <row r="57" spans="1:18" s="80" customFormat="1" ht="17.25" customHeight="1">
      <c r="A57" s="405">
        <v>57</v>
      </c>
      <c r="B57" s="335" t="s">
        <v>452</v>
      </c>
      <c r="C57" s="444" t="s">
        <v>1234</v>
      </c>
      <c r="D57" s="444" t="s">
        <v>451</v>
      </c>
      <c r="E57" s="406">
        <v>1.7000000000000001E-2</v>
      </c>
      <c r="F57" s="336" t="s">
        <v>346</v>
      </c>
      <c r="G57" s="336" t="s">
        <v>336</v>
      </c>
      <c r="H57" s="336">
        <v>0</v>
      </c>
      <c r="I57" s="1364">
        <v>42730</v>
      </c>
      <c r="J57" s="510">
        <v>0.3634</v>
      </c>
      <c r="K57" s="510">
        <v>0.28520000000000001</v>
      </c>
      <c r="L57" s="339">
        <f t="shared" si="2"/>
        <v>7.8199999999999992E-2</v>
      </c>
      <c r="M57" s="340">
        <f t="shared" si="5"/>
        <v>0.27419354838709675</v>
      </c>
      <c r="N57" s="341">
        <f t="shared" si="6"/>
        <v>1.3293999999999999E-3</v>
      </c>
      <c r="O57" s="342"/>
      <c r="P57" s="1217"/>
    </row>
    <row r="58" spans="1:18" s="80" customFormat="1" ht="17.25" customHeight="1">
      <c r="A58" s="405">
        <v>58</v>
      </c>
      <c r="B58" s="335" t="s">
        <v>453</v>
      </c>
      <c r="C58" s="444" t="s">
        <v>1235</v>
      </c>
      <c r="D58" s="444" t="s">
        <v>451</v>
      </c>
      <c r="E58" s="406">
        <v>1.7000000000000001E-2</v>
      </c>
      <c r="F58" s="336" t="s">
        <v>346</v>
      </c>
      <c r="G58" s="336" t="s">
        <v>336</v>
      </c>
      <c r="H58" s="336">
        <v>0</v>
      </c>
      <c r="I58" s="1364">
        <v>42730</v>
      </c>
      <c r="J58" s="510">
        <v>0.29310000000000003</v>
      </c>
      <c r="K58" s="510">
        <v>0.23</v>
      </c>
      <c r="L58" s="339">
        <f t="shared" si="2"/>
        <v>6.3100000000000017E-2</v>
      </c>
      <c r="M58" s="340">
        <f t="shared" si="5"/>
        <v>0.27434782608695657</v>
      </c>
      <c r="N58" s="341">
        <f t="shared" si="6"/>
        <v>1.0727000000000004E-3</v>
      </c>
      <c r="O58" s="342"/>
      <c r="P58" s="1217"/>
    </row>
    <row r="59" spans="1:18" s="80" customFormat="1" ht="17.25" customHeight="1">
      <c r="A59" s="405">
        <v>59</v>
      </c>
      <c r="B59" s="335" t="s">
        <v>248</v>
      </c>
      <c r="C59" s="444" t="s">
        <v>1236</v>
      </c>
      <c r="D59" s="444" t="s">
        <v>451</v>
      </c>
      <c r="E59" s="406">
        <v>1</v>
      </c>
      <c r="F59" s="336" t="s">
        <v>346</v>
      </c>
      <c r="G59" s="336" t="s">
        <v>336</v>
      </c>
      <c r="H59" s="336">
        <v>0</v>
      </c>
      <c r="I59" s="1364">
        <v>42730</v>
      </c>
      <c r="J59" s="519">
        <v>4.6899999999999997E-2</v>
      </c>
      <c r="K59" s="519">
        <v>3.6799999999999999E-2</v>
      </c>
      <c r="L59" s="339">
        <f t="shared" si="2"/>
        <v>1.0099999999999998E-2</v>
      </c>
      <c r="M59" s="340">
        <f t="shared" si="5"/>
        <v>0.27445652173913038</v>
      </c>
      <c r="N59" s="341">
        <f t="shared" si="6"/>
        <v>1.0099999999999998E-2</v>
      </c>
      <c r="O59" s="342"/>
      <c r="P59" s="1217"/>
    </row>
    <row r="60" spans="1:18" s="159" customFormat="1" ht="17.25" customHeight="1">
      <c r="A60" s="162">
        <v>60</v>
      </c>
      <c r="B60" s="154" t="s">
        <v>540</v>
      </c>
      <c r="C60" s="240" t="s">
        <v>541</v>
      </c>
      <c r="D60" s="240" t="s">
        <v>454</v>
      </c>
      <c r="E60" s="155">
        <v>0.16669999999999999</v>
      </c>
      <c r="F60" s="156" t="s">
        <v>346</v>
      </c>
      <c r="G60" s="156" t="s">
        <v>336</v>
      </c>
      <c r="H60" s="156">
        <v>0</v>
      </c>
      <c r="I60" s="1364">
        <v>42730</v>
      </c>
      <c r="J60" s="516">
        <v>2.1339000000000001</v>
      </c>
      <c r="K60" s="516">
        <v>1.6744000000000001</v>
      </c>
      <c r="L60" s="76">
        <f t="shared" si="2"/>
        <v>0.45950000000000002</v>
      </c>
      <c r="M60" s="77">
        <f t="shared" si="5"/>
        <v>0.27442666029622553</v>
      </c>
      <c r="N60" s="78">
        <f t="shared" si="6"/>
        <v>7.6598650000000004E-2</v>
      </c>
      <c r="O60" s="342"/>
      <c r="P60" s="1217"/>
      <c r="Q60" s="80"/>
      <c r="R60" s="80"/>
    </row>
    <row r="61" spans="1:18" s="159" customFormat="1" ht="17.25" customHeight="1">
      <c r="A61" s="162">
        <v>61</v>
      </c>
      <c r="B61" s="154" t="s">
        <v>542</v>
      </c>
      <c r="C61" s="240" t="s">
        <v>543</v>
      </c>
      <c r="D61" s="240" t="s">
        <v>455</v>
      </c>
      <c r="E61" s="155">
        <v>0.1111</v>
      </c>
      <c r="F61" s="156" t="s">
        <v>346</v>
      </c>
      <c r="G61" s="156" t="s">
        <v>336</v>
      </c>
      <c r="H61" s="156">
        <v>0</v>
      </c>
      <c r="I61" s="1364">
        <v>42730</v>
      </c>
      <c r="J61" s="516">
        <v>3.8691</v>
      </c>
      <c r="K61" s="516">
        <v>3.036</v>
      </c>
      <c r="L61" s="76">
        <f t="shared" si="2"/>
        <v>0.83309999999999995</v>
      </c>
      <c r="M61" s="77">
        <f t="shared" si="5"/>
        <v>0.2744071146245059</v>
      </c>
      <c r="N61" s="78">
        <f t="shared" si="6"/>
        <v>9.2557409999999993E-2</v>
      </c>
      <c r="O61" s="342"/>
      <c r="P61" s="1217"/>
      <c r="Q61" s="80"/>
      <c r="R61" s="80"/>
    </row>
    <row r="62" spans="1:18" s="159" customFormat="1" ht="17.25" customHeight="1">
      <c r="A62" s="162">
        <v>62</v>
      </c>
      <c r="B62" s="154" t="s">
        <v>544</v>
      </c>
      <c r="C62" s="240" t="s">
        <v>545</v>
      </c>
      <c r="D62" s="240" t="s">
        <v>373</v>
      </c>
      <c r="E62" s="155">
        <v>1.111E-2</v>
      </c>
      <c r="F62" s="156" t="s">
        <v>346</v>
      </c>
      <c r="G62" s="156" t="s">
        <v>336</v>
      </c>
      <c r="H62" s="156">
        <v>0</v>
      </c>
      <c r="I62" s="1364">
        <v>42730</v>
      </c>
      <c r="J62" s="516">
        <v>3.8691</v>
      </c>
      <c r="K62" s="516">
        <v>3.036</v>
      </c>
      <c r="L62" s="76">
        <f t="shared" si="2"/>
        <v>0.83309999999999995</v>
      </c>
      <c r="M62" s="77">
        <f t="shared" si="5"/>
        <v>0.2744071146245059</v>
      </c>
      <c r="N62" s="78">
        <f t="shared" si="6"/>
        <v>9.2557409999999996E-3</v>
      </c>
      <c r="O62" s="342"/>
      <c r="P62" s="1217"/>
      <c r="Q62" s="80"/>
      <c r="R62" s="80"/>
    </row>
    <row r="63" spans="1:18" s="159" customFormat="1" ht="17.25" customHeight="1">
      <c r="A63" s="162">
        <v>63</v>
      </c>
      <c r="B63" s="154" t="s">
        <v>546</v>
      </c>
      <c r="C63" s="240" t="s">
        <v>547</v>
      </c>
      <c r="D63" s="240" t="s">
        <v>456</v>
      </c>
      <c r="E63" s="155">
        <v>1.111E-2</v>
      </c>
      <c r="F63" s="156" t="s">
        <v>346</v>
      </c>
      <c r="G63" s="156" t="s">
        <v>336</v>
      </c>
      <c r="H63" s="156">
        <v>0</v>
      </c>
      <c r="I63" s="1364">
        <v>42730</v>
      </c>
      <c r="J63" s="516">
        <v>3.8691</v>
      </c>
      <c r="K63" s="516">
        <v>3.036</v>
      </c>
      <c r="L63" s="76">
        <f t="shared" si="2"/>
        <v>0.83309999999999995</v>
      </c>
      <c r="M63" s="77">
        <f t="shared" si="5"/>
        <v>0.2744071146245059</v>
      </c>
      <c r="N63" s="78">
        <f t="shared" si="6"/>
        <v>9.2557409999999996E-3</v>
      </c>
      <c r="O63" s="342"/>
      <c r="P63" s="1217"/>
      <c r="Q63" s="80"/>
      <c r="R63" s="80"/>
    </row>
    <row r="64" spans="1:18" s="159" customFormat="1" ht="17.25" customHeight="1">
      <c r="A64" s="162">
        <v>64</v>
      </c>
      <c r="B64" s="154" t="s">
        <v>548</v>
      </c>
      <c r="C64" s="240" t="s">
        <v>549</v>
      </c>
      <c r="D64" s="240" t="s">
        <v>374</v>
      </c>
      <c r="E64" s="155">
        <v>0.1</v>
      </c>
      <c r="F64" s="156" t="s">
        <v>346</v>
      </c>
      <c r="G64" s="156" t="s">
        <v>336</v>
      </c>
      <c r="H64" s="156">
        <v>0</v>
      </c>
      <c r="I64" s="1364">
        <v>42730</v>
      </c>
      <c r="J64" s="516">
        <v>8.7934000000000001</v>
      </c>
      <c r="K64" s="516">
        <v>6.9</v>
      </c>
      <c r="L64" s="76">
        <f t="shared" si="2"/>
        <v>1.8933999999999997</v>
      </c>
      <c r="M64" s="77">
        <f t="shared" si="5"/>
        <v>0.27440579710144924</v>
      </c>
      <c r="N64" s="78">
        <f t="shared" si="6"/>
        <v>0.18933999999999998</v>
      </c>
      <c r="O64" s="342"/>
      <c r="P64" s="1217"/>
      <c r="Q64" s="80"/>
      <c r="R64" s="80"/>
    </row>
    <row r="65" spans="1:18" s="159" customFormat="1" ht="17.25" customHeight="1">
      <c r="A65" s="162">
        <v>65</v>
      </c>
      <c r="B65" s="154" t="s">
        <v>457</v>
      </c>
      <c r="C65" s="240" t="s">
        <v>550</v>
      </c>
      <c r="D65" s="240" t="s">
        <v>375</v>
      </c>
      <c r="E65" s="155">
        <v>0.1</v>
      </c>
      <c r="F65" s="156" t="s">
        <v>346</v>
      </c>
      <c r="G65" s="156" t="s">
        <v>336</v>
      </c>
      <c r="H65" s="156">
        <v>0</v>
      </c>
      <c r="I65" s="1364">
        <v>42730</v>
      </c>
      <c r="J65" s="516">
        <v>8.7934000000000001</v>
      </c>
      <c r="K65" s="516">
        <v>6.9</v>
      </c>
      <c r="L65" s="76">
        <f t="shared" si="2"/>
        <v>1.8933999999999997</v>
      </c>
      <c r="M65" s="77">
        <f t="shared" si="5"/>
        <v>0.27440579710144924</v>
      </c>
      <c r="N65" s="78">
        <f t="shared" si="6"/>
        <v>0.18933999999999998</v>
      </c>
      <c r="O65" s="342"/>
      <c r="P65" s="1217"/>
      <c r="Q65" s="80"/>
      <c r="R65" s="80"/>
    </row>
    <row r="66" spans="1:18" s="159" customFormat="1" ht="17.25" customHeight="1">
      <c r="A66" s="162">
        <v>66</v>
      </c>
      <c r="B66" s="154" t="s">
        <v>458</v>
      </c>
      <c r="C66" s="240" t="s">
        <v>551</v>
      </c>
      <c r="D66" s="240" t="s">
        <v>379</v>
      </c>
      <c r="E66" s="155">
        <v>8.3299999999999999E-2</v>
      </c>
      <c r="F66" s="156" t="s">
        <v>346</v>
      </c>
      <c r="G66" s="156" t="s">
        <v>336</v>
      </c>
      <c r="H66" s="156">
        <v>0</v>
      </c>
      <c r="I66" s="1364">
        <v>42730</v>
      </c>
      <c r="J66" s="516">
        <v>5.7685000000000004</v>
      </c>
      <c r="K66" s="516">
        <v>4.5263999999999998</v>
      </c>
      <c r="L66" s="76">
        <f t="shared" si="2"/>
        <v>1.2421000000000006</v>
      </c>
      <c r="M66" s="77">
        <f t="shared" si="5"/>
        <v>0.27441233651466967</v>
      </c>
      <c r="N66" s="78">
        <f t="shared" si="6"/>
        <v>0.10346693000000005</v>
      </c>
      <c r="O66" s="342"/>
      <c r="P66" s="1217"/>
      <c r="Q66" s="80"/>
      <c r="R66" s="80"/>
    </row>
    <row r="67" spans="1:18" s="159" customFormat="1" ht="17.25" customHeight="1">
      <c r="A67" s="162">
        <v>67</v>
      </c>
      <c r="B67" s="154" t="s">
        <v>552</v>
      </c>
      <c r="C67" s="240" t="s">
        <v>553</v>
      </c>
      <c r="D67" s="240" t="s">
        <v>378</v>
      </c>
      <c r="E67" s="155">
        <v>8.3299999999999999E-2</v>
      </c>
      <c r="F67" s="156" t="s">
        <v>346</v>
      </c>
      <c r="G67" s="156" t="s">
        <v>336</v>
      </c>
      <c r="H67" s="156">
        <v>0</v>
      </c>
      <c r="I67" s="1364">
        <v>42730</v>
      </c>
      <c r="J67" s="516">
        <v>5.7685000000000004</v>
      </c>
      <c r="K67" s="516">
        <v>4.5263999999999998</v>
      </c>
      <c r="L67" s="76">
        <f t="shared" si="2"/>
        <v>1.2421000000000006</v>
      </c>
      <c r="M67" s="77">
        <f t="shared" si="5"/>
        <v>0.27441233651466967</v>
      </c>
      <c r="N67" s="78">
        <f t="shared" si="6"/>
        <v>0.10346693000000005</v>
      </c>
      <c r="O67" s="342"/>
      <c r="P67" s="1217"/>
      <c r="Q67" s="80"/>
      <c r="R67" s="80"/>
    </row>
    <row r="68" spans="1:18" s="159" customFormat="1" ht="17.25" customHeight="1">
      <c r="A68" s="162">
        <v>68</v>
      </c>
      <c r="B68" s="154" t="s">
        <v>554</v>
      </c>
      <c r="C68" s="240" t="s">
        <v>555</v>
      </c>
      <c r="D68" s="240" t="s">
        <v>376</v>
      </c>
      <c r="E68" s="155">
        <v>0.1</v>
      </c>
      <c r="F68" s="156" t="s">
        <v>346</v>
      </c>
      <c r="G68" s="156" t="s">
        <v>336</v>
      </c>
      <c r="H68" s="156">
        <v>0</v>
      </c>
      <c r="I68" s="1364">
        <v>42730</v>
      </c>
      <c r="J68" s="516">
        <v>8.7934000000000001</v>
      </c>
      <c r="K68" s="516">
        <v>6.9</v>
      </c>
      <c r="L68" s="76">
        <f t="shared" si="2"/>
        <v>1.8933999999999997</v>
      </c>
      <c r="M68" s="77">
        <f t="shared" si="5"/>
        <v>0.27440579710144924</v>
      </c>
      <c r="N68" s="78">
        <f t="shared" si="6"/>
        <v>0.18933999999999998</v>
      </c>
      <c r="O68" s="342"/>
      <c r="P68" s="1217"/>
      <c r="Q68" s="80"/>
      <c r="R68" s="80"/>
    </row>
    <row r="69" spans="1:18" s="159" customFormat="1" ht="17.25" customHeight="1">
      <c r="A69" s="162">
        <v>69</v>
      </c>
      <c r="B69" s="154" t="s">
        <v>556</v>
      </c>
      <c r="C69" s="240" t="s">
        <v>557</v>
      </c>
      <c r="D69" s="240" t="s">
        <v>377</v>
      </c>
      <c r="E69" s="155">
        <v>0.1111</v>
      </c>
      <c r="F69" s="156" t="s">
        <v>346</v>
      </c>
      <c r="G69" s="156" t="s">
        <v>336</v>
      </c>
      <c r="H69" s="156">
        <v>0</v>
      </c>
      <c r="I69" s="1364">
        <v>42730</v>
      </c>
      <c r="J69" s="516">
        <v>3.8691</v>
      </c>
      <c r="K69" s="516">
        <v>3.036</v>
      </c>
      <c r="L69" s="76">
        <f t="shared" si="2"/>
        <v>0.83309999999999995</v>
      </c>
      <c r="M69" s="77">
        <f t="shared" si="5"/>
        <v>0.2744071146245059</v>
      </c>
      <c r="N69" s="78">
        <f t="shared" si="6"/>
        <v>9.2557409999999993E-2</v>
      </c>
      <c r="O69" s="342"/>
      <c r="P69" s="1217"/>
      <c r="Q69" s="80"/>
      <c r="R69" s="80"/>
    </row>
    <row r="70" spans="1:18" s="159" customFormat="1" ht="17.25" customHeight="1">
      <c r="A70" s="162">
        <v>70</v>
      </c>
      <c r="B70" s="154" t="s">
        <v>558</v>
      </c>
      <c r="C70" s="240" t="s">
        <v>559</v>
      </c>
      <c r="D70" s="240" t="s">
        <v>380</v>
      </c>
      <c r="E70" s="155">
        <v>8.3299999999999999E-2</v>
      </c>
      <c r="F70" s="156" t="s">
        <v>346</v>
      </c>
      <c r="G70" s="156" t="s">
        <v>336</v>
      </c>
      <c r="H70" s="156">
        <v>0</v>
      </c>
      <c r="I70" s="1364">
        <v>42730</v>
      </c>
      <c r="J70" s="516">
        <v>5.7685000000000004</v>
      </c>
      <c r="K70" s="516">
        <v>4.5263999999999998</v>
      </c>
      <c r="L70" s="76">
        <f t="shared" ref="L70:L133" si="7">J70-K70</f>
        <v>1.2421000000000006</v>
      </c>
      <c r="M70" s="77">
        <f t="shared" si="5"/>
        <v>0.27441233651466967</v>
      </c>
      <c r="N70" s="78">
        <f t="shared" si="6"/>
        <v>0.10346693000000005</v>
      </c>
      <c r="O70" s="342"/>
      <c r="P70" s="1217"/>
      <c r="Q70" s="80"/>
      <c r="R70" s="80"/>
    </row>
    <row r="71" spans="1:18" s="80" customFormat="1" ht="17.25" customHeight="1">
      <c r="A71" s="161">
        <v>71</v>
      </c>
      <c r="B71" s="73" t="s">
        <v>560</v>
      </c>
      <c r="C71" s="239" t="s">
        <v>635</v>
      </c>
      <c r="D71" s="239" t="s">
        <v>459</v>
      </c>
      <c r="E71" s="126">
        <v>0.33329999999999999</v>
      </c>
      <c r="F71" s="74" t="s">
        <v>346</v>
      </c>
      <c r="G71" s="74" t="s">
        <v>336</v>
      </c>
      <c r="H71" s="74">
        <v>0</v>
      </c>
      <c r="I71" s="1364">
        <v>42730</v>
      </c>
      <c r="J71" s="512">
        <v>0.86760000000000004</v>
      </c>
      <c r="K71" s="512">
        <v>0.68079999999999996</v>
      </c>
      <c r="L71" s="76">
        <f t="shared" si="7"/>
        <v>0.18680000000000008</v>
      </c>
      <c r="M71" s="77">
        <f t="shared" si="5"/>
        <v>0.27438307873090495</v>
      </c>
      <c r="N71" s="78">
        <f t="shared" si="6"/>
        <v>6.2260440000000021E-2</v>
      </c>
      <c r="O71" s="342"/>
      <c r="P71" s="1217"/>
    </row>
    <row r="72" spans="1:18" s="80" customFormat="1" ht="17.25" customHeight="1">
      <c r="A72" s="161">
        <v>72</v>
      </c>
      <c r="B72" s="73" t="s">
        <v>1166</v>
      </c>
      <c r="C72" s="239" t="s">
        <v>1167</v>
      </c>
      <c r="D72" s="241" t="s">
        <v>1164</v>
      </c>
      <c r="E72" s="126">
        <v>0.33339999999999997</v>
      </c>
      <c r="F72" s="74" t="s">
        <v>1168</v>
      </c>
      <c r="G72" s="74" t="s">
        <v>1247</v>
      </c>
      <c r="H72" s="74">
        <v>0</v>
      </c>
      <c r="I72" s="1364">
        <v>42730</v>
      </c>
      <c r="J72" s="512">
        <v>1.3717999999999999</v>
      </c>
      <c r="K72" s="512">
        <v>1.0764</v>
      </c>
      <c r="L72" s="76">
        <f t="shared" si="7"/>
        <v>0.29539999999999988</v>
      </c>
      <c r="M72" s="77">
        <f t="shared" si="5"/>
        <v>0.27443329617242651</v>
      </c>
      <c r="N72" s="78">
        <f t="shared" si="6"/>
        <v>9.8486359999999953E-2</v>
      </c>
      <c r="O72" s="342"/>
      <c r="P72" s="1217"/>
    </row>
    <row r="73" spans="1:18" s="80" customFormat="1" ht="17.25" customHeight="1">
      <c r="A73" s="161">
        <v>74</v>
      </c>
      <c r="B73" s="73" t="s">
        <v>1170</v>
      </c>
      <c r="C73" s="239" t="s">
        <v>1171</v>
      </c>
      <c r="D73" s="241" t="s">
        <v>460</v>
      </c>
      <c r="E73" s="126">
        <v>0.16669999999999999</v>
      </c>
      <c r="F73" s="74" t="s">
        <v>1168</v>
      </c>
      <c r="G73" s="74" t="s">
        <v>1247</v>
      </c>
      <c r="H73" s="74">
        <v>0</v>
      </c>
      <c r="I73" s="1364">
        <v>42730</v>
      </c>
      <c r="J73" s="512">
        <v>2.1339000000000001</v>
      </c>
      <c r="K73" s="512">
        <v>1.6744000000000001</v>
      </c>
      <c r="L73" s="76">
        <f t="shared" si="7"/>
        <v>0.45950000000000002</v>
      </c>
      <c r="M73" s="77">
        <f t="shared" si="5"/>
        <v>0.27442666029622553</v>
      </c>
      <c r="N73" s="78">
        <f t="shared" si="6"/>
        <v>7.6598650000000004E-2</v>
      </c>
      <c r="O73" s="342"/>
      <c r="P73" s="1217"/>
    </row>
    <row r="74" spans="1:18" s="80" customFormat="1" ht="17.25" customHeight="1">
      <c r="A74" s="161">
        <v>75</v>
      </c>
      <c r="B74" s="73" t="s">
        <v>1172</v>
      </c>
      <c r="C74" s="239" t="s">
        <v>1173</v>
      </c>
      <c r="D74" s="241" t="s">
        <v>461</v>
      </c>
      <c r="E74" s="126">
        <v>0.1111</v>
      </c>
      <c r="F74" s="74" t="s">
        <v>1168</v>
      </c>
      <c r="G74" s="74" t="s">
        <v>1247</v>
      </c>
      <c r="H74" s="74">
        <v>0</v>
      </c>
      <c r="I74" s="1364">
        <v>42730</v>
      </c>
      <c r="J74" s="512">
        <v>3.8691</v>
      </c>
      <c r="K74" s="512">
        <v>3.036</v>
      </c>
      <c r="L74" s="76">
        <f t="shared" si="7"/>
        <v>0.83309999999999995</v>
      </c>
      <c r="M74" s="77">
        <f t="shared" si="5"/>
        <v>0.2744071146245059</v>
      </c>
      <c r="N74" s="78">
        <f t="shared" si="6"/>
        <v>9.2557409999999993E-2</v>
      </c>
      <c r="O74" s="342"/>
      <c r="P74" s="1217"/>
    </row>
    <row r="75" spans="1:18" s="80" customFormat="1" ht="17.25" customHeight="1">
      <c r="A75" s="161">
        <v>76</v>
      </c>
      <c r="B75" s="73" t="s">
        <v>1174</v>
      </c>
      <c r="C75" s="239" t="s">
        <v>1175</v>
      </c>
      <c r="D75" s="239" t="s">
        <v>462</v>
      </c>
      <c r="E75" s="126">
        <v>0.1111</v>
      </c>
      <c r="F75" s="74" t="s">
        <v>1168</v>
      </c>
      <c r="G75" s="74" t="s">
        <v>1247</v>
      </c>
      <c r="H75" s="74">
        <v>0</v>
      </c>
      <c r="I75" s="1364">
        <v>42730</v>
      </c>
      <c r="J75" s="512">
        <v>3.8691</v>
      </c>
      <c r="K75" s="512">
        <v>3.036</v>
      </c>
      <c r="L75" s="76">
        <f t="shared" si="7"/>
        <v>0.83309999999999995</v>
      </c>
      <c r="M75" s="77">
        <f t="shared" si="5"/>
        <v>0.2744071146245059</v>
      </c>
      <c r="N75" s="78">
        <f t="shared" si="6"/>
        <v>9.2557409999999993E-2</v>
      </c>
      <c r="O75" s="342"/>
      <c r="P75" s="1217"/>
    </row>
    <row r="76" spans="1:18" s="80" customFormat="1" ht="17.25" customHeight="1">
      <c r="A76" s="161">
        <v>77</v>
      </c>
      <c r="B76" s="73" t="s">
        <v>277</v>
      </c>
      <c r="C76" s="239" t="s">
        <v>278</v>
      </c>
      <c r="D76" s="239" t="s">
        <v>463</v>
      </c>
      <c r="E76" s="126">
        <v>0.1</v>
      </c>
      <c r="F76" s="126" t="s">
        <v>1168</v>
      </c>
      <c r="G76" s="74" t="s">
        <v>1247</v>
      </c>
      <c r="H76" s="74">
        <v>0</v>
      </c>
      <c r="I76" s="1364">
        <v>42730</v>
      </c>
      <c r="J76" s="512">
        <v>8.7934000000000001</v>
      </c>
      <c r="K76" s="512">
        <v>6.9</v>
      </c>
      <c r="L76" s="76">
        <f t="shared" si="7"/>
        <v>1.8933999999999997</v>
      </c>
      <c r="M76" s="77">
        <f t="shared" si="5"/>
        <v>0.27440579710144924</v>
      </c>
      <c r="N76" s="78">
        <f t="shared" si="6"/>
        <v>0.18933999999999998</v>
      </c>
      <c r="O76" s="342"/>
      <c r="P76" s="1217"/>
    </row>
    <row r="77" spans="1:18" s="80" customFormat="1" ht="17.25" customHeight="1">
      <c r="A77" s="161">
        <v>78</v>
      </c>
      <c r="B77" s="73" t="s">
        <v>279</v>
      </c>
      <c r="C77" s="239" t="s">
        <v>280</v>
      </c>
      <c r="D77" s="239" t="s">
        <v>464</v>
      </c>
      <c r="E77" s="126">
        <v>0.1</v>
      </c>
      <c r="F77" s="126" t="s">
        <v>1168</v>
      </c>
      <c r="G77" s="74" t="s">
        <v>1247</v>
      </c>
      <c r="H77" s="74">
        <v>0</v>
      </c>
      <c r="I77" s="1364">
        <v>42730</v>
      </c>
      <c r="J77" s="512">
        <v>8.7934000000000001</v>
      </c>
      <c r="K77" s="512">
        <v>6.9</v>
      </c>
      <c r="L77" s="76">
        <f t="shared" si="7"/>
        <v>1.8933999999999997</v>
      </c>
      <c r="M77" s="77">
        <f t="shared" si="5"/>
        <v>0.27440579710144924</v>
      </c>
      <c r="N77" s="78">
        <f t="shared" si="6"/>
        <v>0.18933999999999998</v>
      </c>
      <c r="O77" s="342"/>
      <c r="P77" s="1217"/>
    </row>
    <row r="78" spans="1:18" s="80" customFormat="1" ht="17.25" customHeight="1">
      <c r="A78" s="161">
        <v>79</v>
      </c>
      <c r="B78" s="73" t="s">
        <v>1176</v>
      </c>
      <c r="C78" s="239" t="s">
        <v>465</v>
      </c>
      <c r="D78" s="239" t="s">
        <v>466</v>
      </c>
      <c r="E78" s="126">
        <v>8.3400000000000002E-2</v>
      </c>
      <c r="F78" s="74" t="s">
        <v>1168</v>
      </c>
      <c r="G78" s="74" t="s">
        <v>1247</v>
      </c>
      <c r="H78" s="74">
        <v>0</v>
      </c>
      <c r="I78" s="1364">
        <v>42730</v>
      </c>
      <c r="J78" s="512">
        <v>5.7685000000000004</v>
      </c>
      <c r="K78" s="512">
        <v>4.5263999999999998</v>
      </c>
      <c r="L78" s="76">
        <f t="shared" si="7"/>
        <v>1.2421000000000006</v>
      </c>
      <c r="M78" s="77">
        <f t="shared" si="5"/>
        <v>0.27441233651466967</v>
      </c>
      <c r="N78" s="78">
        <f t="shared" si="6"/>
        <v>0.10359114000000005</v>
      </c>
      <c r="O78" s="342"/>
      <c r="P78" s="1217"/>
    </row>
    <row r="79" spans="1:18" s="80" customFormat="1" ht="17.25" customHeight="1">
      <c r="A79" s="161">
        <v>81</v>
      </c>
      <c r="B79" s="73" t="s">
        <v>1177</v>
      </c>
      <c r="C79" s="239" t="s">
        <v>1178</v>
      </c>
      <c r="D79" s="241" t="s">
        <v>381</v>
      </c>
      <c r="E79" s="126">
        <v>0.1111</v>
      </c>
      <c r="F79" s="74" t="s">
        <v>1168</v>
      </c>
      <c r="G79" s="74" t="s">
        <v>1247</v>
      </c>
      <c r="H79" s="74">
        <v>0</v>
      </c>
      <c r="I79" s="1364">
        <v>42730</v>
      </c>
      <c r="J79" s="512">
        <v>3.8691</v>
      </c>
      <c r="K79" s="512">
        <v>3.036</v>
      </c>
      <c r="L79" s="76">
        <f t="shared" si="7"/>
        <v>0.83309999999999995</v>
      </c>
      <c r="M79" s="77">
        <f t="shared" si="5"/>
        <v>0.2744071146245059</v>
      </c>
      <c r="N79" s="78">
        <f t="shared" si="6"/>
        <v>9.2557409999999993E-2</v>
      </c>
      <c r="O79" s="342"/>
      <c r="P79" s="1217"/>
    </row>
    <row r="80" spans="1:18" s="80" customFormat="1" ht="17.25" customHeight="1">
      <c r="A80" s="161">
        <v>82</v>
      </c>
      <c r="B80" s="73" t="s">
        <v>1179</v>
      </c>
      <c r="C80" s="239" t="s">
        <v>1180</v>
      </c>
      <c r="D80" s="241" t="s">
        <v>1165</v>
      </c>
      <c r="E80" s="126">
        <v>0.1</v>
      </c>
      <c r="F80" s="74" t="s">
        <v>1168</v>
      </c>
      <c r="G80" s="74" t="s">
        <v>1247</v>
      </c>
      <c r="H80" s="74">
        <v>0</v>
      </c>
      <c r="I80" s="1364">
        <v>42730</v>
      </c>
      <c r="J80" s="512">
        <v>8.7934000000000001</v>
      </c>
      <c r="K80" s="512">
        <v>6.9</v>
      </c>
      <c r="L80" s="76">
        <f t="shared" si="7"/>
        <v>1.8933999999999997</v>
      </c>
      <c r="M80" s="77">
        <f t="shared" si="5"/>
        <v>0.27440579710144924</v>
      </c>
      <c r="N80" s="78">
        <f t="shared" si="6"/>
        <v>0.18933999999999998</v>
      </c>
      <c r="O80" s="342"/>
      <c r="P80" s="1217"/>
    </row>
    <row r="81" spans="1:16" s="80" customFormat="1" ht="17.25" customHeight="1">
      <c r="A81" s="161">
        <v>83</v>
      </c>
      <c r="B81" s="73" t="s">
        <v>591</v>
      </c>
      <c r="C81" s="239" t="s">
        <v>592</v>
      </c>
      <c r="D81" s="241" t="s">
        <v>387</v>
      </c>
      <c r="E81" s="126">
        <v>8.3400000000000002E-2</v>
      </c>
      <c r="F81" s="126" t="s">
        <v>1168</v>
      </c>
      <c r="G81" s="74" t="s">
        <v>1247</v>
      </c>
      <c r="H81" s="74">
        <v>0</v>
      </c>
      <c r="I81" s="1364">
        <v>42730</v>
      </c>
      <c r="J81" s="517">
        <v>5.7685000000000004</v>
      </c>
      <c r="K81" s="517">
        <v>4.5263999999999998</v>
      </c>
      <c r="L81" s="76">
        <f t="shared" si="7"/>
        <v>1.2421000000000006</v>
      </c>
      <c r="M81" s="77">
        <f t="shared" si="5"/>
        <v>0.27441233651466967</v>
      </c>
      <c r="N81" s="78">
        <f t="shared" si="6"/>
        <v>0.10359114000000005</v>
      </c>
      <c r="O81" s="342"/>
      <c r="P81" s="1217"/>
    </row>
    <row r="82" spans="1:16" s="80" customFormat="1" ht="17.25" customHeight="1">
      <c r="A82" s="405">
        <v>84</v>
      </c>
      <c r="B82" s="335" t="s">
        <v>593</v>
      </c>
      <c r="C82" s="444" t="s">
        <v>594</v>
      </c>
      <c r="D82" s="445" t="s">
        <v>382</v>
      </c>
      <c r="E82" s="406">
        <v>6.25E-2</v>
      </c>
      <c r="F82" s="406" t="s">
        <v>1168</v>
      </c>
      <c r="G82" s="336" t="s">
        <v>1247</v>
      </c>
      <c r="H82" s="336">
        <v>0</v>
      </c>
      <c r="I82" s="1364">
        <v>42730</v>
      </c>
      <c r="J82" s="520">
        <v>8.6877999999999993</v>
      </c>
      <c r="K82" s="520">
        <v>6.8171999999999997</v>
      </c>
      <c r="L82" s="339">
        <f t="shared" si="7"/>
        <v>1.8705999999999996</v>
      </c>
      <c r="M82" s="340">
        <f t="shared" si="5"/>
        <v>0.2743941794285043</v>
      </c>
      <c r="N82" s="341">
        <f t="shared" si="6"/>
        <v>0.11691249999999997</v>
      </c>
      <c r="O82" s="342"/>
      <c r="P82" s="1217"/>
    </row>
    <row r="83" spans="1:16" s="80" customFormat="1" ht="17.25" customHeight="1">
      <c r="A83" s="405">
        <v>85</v>
      </c>
      <c r="B83" s="335" t="s">
        <v>595</v>
      </c>
      <c r="C83" s="444" t="s">
        <v>596</v>
      </c>
      <c r="D83" s="445" t="s">
        <v>383</v>
      </c>
      <c r="E83" s="406">
        <v>0.16669999999999999</v>
      </c>
      <c r="F83" s="406" t="s">
        <v>1168</v>
      </c>
      <c r="G83" s="336" t="s">
        <v>1247</v>
      </c>
      <c r="H83" s="336">
        <v>0</v>
      </c>
      <c r="I83" s="1364">
        <v>42730</v>
      </c>
      <c r="J83" s="520">
        <v>2.1339000000000001</v>
      </c>
      <c r="K83" s="520">
        <v>1.6744000000000001</v>
      </c>
      <c r="L83" s="339">
        <f t="shared" si="7"/>
        <v>0.45950000000000002</v>
      </c>
      <c r="M83" s="340">
        <f t="shared" si="5"/>
        <v>0.27442666029622553</v>
      </c>
      <c r="N83" s="341">
        <f t="shared" si="6"/>
        <v>7.6598650000000004E-2</v>
      </c>
      <c r="O83" s="342"/>
      <c r="P83" s="1217"/>
    </row>
    <row r="84" spans="1:16" s="80" customFormat="1" ht="17.25" customHeight="1">
      <c r="A84" s="161">
        <v>86</v>
      </c>
      <c r="B84" s="73" t="s">
        <v>597</v>
      </c>
      <c r="C84" s="239" t="s">
        <v>598</v>
      </c>
      <c r="D84" s="241" t="s">
        <v>384</v>
      </c>
      <c r="E84" s="126">
        <v>6.25E-2</v>
      </c>
      <c r="F84" s="126" t="s">
        <v>1168</v>
      </c>
      <c r="G84" s="74" t="s">
        <v>1247</v>
      </c>
      <c r="H84" s="74">
        <v>0</v>
      </c>
      <c r="I84" s="1364">
        <v>42730</v>
      </c>
      <c r="J84" s="517">
        <v>8.6877999999999993</v>
      </c>
      <c r="K84" s="517">
        <v>6.8171999999999997</v>
      </c>
      <c r="L84" s="76">
        <f t="shared" si="7"/>
        <v>1.8705999999999996</v>
      </c>
      <c r="M84" s="77">
        <f t="shared" si="5"/>
        <v>0.2743941794285043</v>
      </c>
      <c r="N84" s="78">
        <f t="shared" si="6"/>
        <v>0.11691249999999997</v>
      </c>
      <c r="O84" s="342"/>
      <c r="P84" s="1217"/>
    </row>
    <row r="85" spans="1:16" s="80" customFormat="1" ht="17.25" customHeight="1">
      <c r="A85" s="161">
        <v>87</v>
      </c>
      <c r="B85" s="73" t="s">
        <v>599</v>
      </c>
      <c r="C85" s="239" t="s">
        <v>600</v>
      </c>
      <c r="D85" s="241" t="s">
        <v>385</v>
      </c>
      <c r="E85" s="126">
        <v>0.1111</v>
      </c>
      <c r="F85" s="126" t="s">
        <v>1168</v>
      </c>
      <c r="G85" s="74" t="s">
        <v>1247</v>
      </c>
      <c r="H85" s="74">
        <v>0</v>
      </c>
      <c r="I85" s="1364">
        <v>42730</v>
      </c>
      <c r="J85" s="517">
        <v>3.8691</v>
      </c>
      <c r="K85" s="517">
        <v>3.036</v>
      </c>
      <c r="L85" s="76">
        <f t="shared" si="7"/>
        <v>0.83309999999999995</v>
      </c>
      <c r="M85" s="77">
        <f t="shared" si="5"/>
        <v>0.2744071146245059</v>
      </c>
      <c r="N85" s="78">
        <f t="shared" si="6"/>
        <v>9.2557409999999993E-2</v>
      </c>
      <c r="O85" s="342"/>
      <c r="P85" s="1217"/>
    </row>
    <row r="86" spans="1:16" s="80" customFormat="1" ht="17.25" customHeight="1">
      <c r="A86" s="161">
        <v>88</v>
      </c>
      <c r="B86" s="73" t="s">
        <v>601</v>
      </c>
      <c r="C86" s="239" t="s">
        <v>602</v>
      </c>
      <c r="D86" s="241" t="s">
        <v>386</v>
      </c>
      <c r="E86" s="126">
        <v>0.1</v>
      </c>
      <c r="F86" s="126" t="s">
        <v>1168</v>
      </c>
      <c r="G86" s="74" t="s">
        <v>1247</v>
      </c>
      <c r="H86" s="74">
        <v>0</v>
      </c>
      <c r="I86" s="1364">
        <v>42730</v>
      </c>
      <c r="J86" s="517">
        <v>8.7934000000000001</v>
      </c>
      <c r="K86" s="517">
        <v>6.9</v>
      </c>
      <c r="L86" s="76">
        <f t="shared" si="7"/>
        <v>1.8933999999999997</v>
      </c>
      <c r="M86" s="77">
        <f t="shared" si="5"/>
        <v>0.27440579710144924</v>
      </c>
      <c r="N86" s="78">
        <f t="shared" si="6"/>
        <v>0.18933999999999998</v>
      </c>
      <c r="O86" s="342"/>
      <c r="P86" s="1217"/>
    </row>
    <row r="87" spans="1:16" s="80" customFormat="1" ht="17.25" customHeight="1">
      <c r="A87" s="161">
        <v>89</v>
      </c>
      <c r="B87" s="73" t="s">
        <v>603</v>
      </c>
      <c r="C87" s="239" t="s">
        <v>604</v>
      </c>
      <c r="D87" s="241" t="s">
        <v>388</v>
      </c>
      <c r="E87" s="126">
        <v>8.3400000000000002E-2</v>
      </c>
      <c r="F87" s="126" t="s">
        <v>1168</v>
      </c>
      <c r="G87" s="74" t="s">
        <v>1247</v>
      </c>
      <c r="H87" s="74">
        <v>0</v>
      </c>
      <c r="I87" s="1364">
        <v>42730</v>
      </c>
      <c r="J87" s="517">
        <v>5.7685000000000004</v>
      </c>
      <c r="K87" s="517">
        <v>4.5263999999999998</v>
      </c>
      <c r="L87" s="76">
        <f t="shared" si="7"/>
        <v>1.2421000000000006</v>
      </c>
      <c r="M87" s="77">
        <f t="shared" si="5"/>
        <v>0.27441233651466967</v>
      </c>
      <c r="N87" s="78">
        <f t="shared" si="6"/>
        <v>0.10359114000000005</v>
      </c>
      <c r="O87" s="342"/>
      <c r="P87" s="1217"/>
    </row>
    <row r="88" spans="1:16" s="80" customFormat="1" ht="17.25" customHeight="1">
      <c r="A88" s="405">
        <v>90</v>
      </c>
      <c r="B88" s="335" t="s">
        <v>605</v>
      </c>
      <c r="C88" s="444" t="s">
        <v>1236</v>
      </c>
      <c r="D88" s="445" t="s">
        <v>451</v>
      </c>
      <c r="E88" s="406">
        <v>1</v>
      </c>
      <c r="F88" s="406" t="s">
        <v>1168</v>
      </c>
      <c r="G88" s="336" t="s">
        <v>1247</v>
      </c>
      <c r="H88" s="336">
        <v>0</v>
      </c>
      <c r="I88" s="1364">
        <v>42730</v>
      </c>
      <c r="J88" s="519">
        <v>4.6899999999999997E-2</v>
      </c>
      <c r="K88" s="519">
        <v>3.6799999999999999E-2</v>
      </c>
      <c r="L88" s="339">
        <f t="shared" si="7"/>
        <v>1.0099999999999998E-2</v>
      </c>
      <c r="M88" s="340">
        <f t="shared" si="5"/>
        <v>0.27445652173913038</v>
      </c>
      <c r="N88" s="341">
        <f t="shared" si="6"/>
        <v>1.0099999999999998E-2</v>
      </c>
      <c r="O88" s="342"/>
      <c r="P88" s="1217"/>
    </row>
    <row r="89" spans="1:16" s="80" customFormat="1" ht="17.25" customHeight="1">
      <c r="A89" s="405">
        <v>91</v>
      </c>
      <c r="B89" s="335" t="s">
        <v>265</v>
      </c>
      <c r="C89" s="444" t="s">
        <v>266</v>
      </c>
      <c r="D89" s="445" t="s">
        <v>467</v>
      </c>
      <c r="E89" s="406">
        <v>0.1111</v>
      </c>
      <c r="F89" s="406" t="s">
        <v>1168</v>
      </c>
      <c r="G89" s="336" t="s">
        <v>1247</v>
      </c>
      <c r="H89" s="336">
        <v>0</v>
      </c>
      <c r="I89" s="1364">
        <v>42730</v>
      </c>
      <c r="J89" s="510">
        <v>3.8691</v>
      </c>
      <c r="K89" s="510">
        <v>3.036</v>
      </c>
      <c r="L89" s="339">
        <f t="shared" si="7"/>
        <v>0.83309999999999995</v>
      </c>
      <c r="M89" s="340">
        <f t="shared" si="5"/>
        <v>0.2744071146245059</v>
      </c>
      <c r="N89" s="341">
        <f t="shared" si="6"/>
        <v>9.2557409999999993E-2</v>
      </c>
      <c r="O89" s="342"/>
      <c r="P89" s="1217"/>
    </row>
    <row r="90" spans="1:16" s="80" customFormat="1" ht="17.25" customHeight="1">
      <c r="A90" s="405">
        <v>92</v>
      </c>
      <c r="B90" s="335" t="s">
        <v>267</v>
      </c>
      <c r="C90" s="444" t="s">
        <v>268</v>
      </c>
      <c r="D90" s="445" t="s">
        <v>389</v>
      </c>
      <c r="E90" s="406">
        <v>0.1</v>
      </c>
      <c r="F90" s="406" t="s">
        <v>1168</v>
      </c>
      <c r="G90" s="336" t="s">
        <v>1247</v>
      </c>
      <c r="H90" s="336">
        <v>0</v>
      </c>
      <c r="I90" s="1364">
        <v>42730</v>
      </c>
      <c r="J90" s="510">
        <v>8.7934000000000001</v>
      </c>
      <c r="K90" s="510">
        <v>6.9</v>
      </c>
      <c r="L90" s="339">
        <f t="shared" si="7"/>
        <v>1.8933999999999997</v>
      </c>
      <c r="M90" s="340">
        <f t="shared" si="5"/>
        <v>0.27440579710144924</v>
      </c>
      <c r="N90" s="341">
        <f t="shared" si="6"/>
        <v>0.18933999999999998</v>
      </c>
      <c r="O90" s="342"/>
      <c r="P90" s="1217"/>
    </row>
    <row r="91" spans="1:16" s="80" customFormat="1" ht="17.25" customHeight="1">
      <c r="A91" s="405">
        <v>93</v>
      </c>
      <c r="B91" s="335" t="s">
        <v>269</v>
      </c>
      <c r="C91" s="444" t="s">
        <v>270</v>
      </c>
      <c r="D91" s="445" t="s">
        <v>468</v>
      </c>
      <c r="E91" s="406">
        <v>8.3400000000000002E-2</v>
      </c>
      <c r="F91" s="406" t="s">
        <v>1168</v>
      </c>
      <c r="G91" s="336" t="s">
        <v>1247</v>
      </c>
      <c r="H91" s="336">
        <v>0</v>
      </c>
      <c r="I91" s="1364">
        <v>42730</v>
      </c>
      <c r="J91" s="510">
        <v>5.7685000000000004</v>
      </c>
      <c r="K91" s="510">
        <v>4.5263999999999998</v>
      </c>
      <c r="L91" s="339">
        <f t="shared" si="7"/>
        <v>1.2421000000000006</v>
      </c>
      <c r="M91" s="340">
        <f t="shared" si="5"/>
        <v>0.27441233651466967</v>
      </c>
      <c r="N91" s="341">
        <f t="shared" si="6"/>
        <v>0.10359114000000005</v>
      </c>
      <c r="O91" s="342"/>
      <c r="P91" s="1217"/>
    </row>
    <row r="92" spans="1:16" s="80" customFormat="1" ht="17.25" customHeight="1">
      <c r="A92" s="405">
        <v>94</v>
      </c>
      <c r="B92" s="335" t="s">
        <v>271</v>
      </c>
      <c r="C92" s="444" t="s">
        <v>272</v>
      </c>
      <c r="D92" s="445" t="s">
        <v>469</v>
      </c>
      <c r="E92" s="406">
        <v>0.1111</v>
      </c>
      <c r="F92" s="406" t="s">
        <v>1168</v>
      </c>
      <c r="G92" s="336" t="s">
        <v>1247</v>
      </c>
      <c r="H92" s="336">
        <v>0</v>
      </c>
      <c r="I92" s="1364">
        <v>42730</v>
      </c>
      <c r="J92" s="510">
        <v>3.8691</v>
      </c>
      <c r="K92" s="510">
        <v>3.036</v>
      </c>
      <c r="L92" s="339">
        <f t="shared" si="7"/>
        <v>0.83309999999999995</v>
      </c>
      <c r="M92" s="340">
        <f t="shared" si="5"/>
        <v>0.2744071146245059</v>
      </c>
      <c r="N92" s="341">
        <f t="shared" si="6"/>
        <v>9.2557409999999993E-2</v>
      </c>
      <c r="O92" s="342"/>
      <c r="P92" s="1217"/>
    </row>
    <row r="93" spans="1:16" s="80" customFormat="1" ht="17.25" customHeight="1">
      <c r="A93" s="405">
        <v>95</v>
      </c>
      <c r="B93" s="335" t="s">
        <v>273</v>
      </c>
      <c r="C93" s="444" t="s">
        <v>274</v>
      </c>
      <c r="D93" s="445" t="s">
        <v>470</v>
      </c>
      <c r="E93" s="406">
        <v>0.1</v>
      </c>
      <c r="F93" s="406" t="s">
        <v>1168</v>
      </c>
      <c r="G93" s="336" t="s">
        <v>1247</v>
      </c>
      <c r="H93" s="336">
        <v>0</v>
      </c>
      <c r="I93" s="1364">
        <v>42730</v>
      </c>
      <c r="J93" s="510">
        <v>8.7934000000000001</v>
      </c>
      <c r="K93" s="510">
        <v>6.9</v>
      </c>
      <c r="L93" s="339">
        <f t="shared" si="7"/>
        <v>1.8933999999999997</v>
      </c>
      <c r="M93" s="340">
        <f t="shared" si="5"/>
        <v>0.27440579710144924</v>
      </c>
      <c r="N93" s="341">
        <f t="shared" si="6"/>
        <v>0.18933999999999998</v>
      </c>
      <c r="O93" s="342"/>
      <c r="P93" s="1217"/>
    </row>
    <row r="94" spans="1:16" s="80" customFormat="1" ht="17.25" customHeight="1">
      <c r="A94" s="405">
        <v>96</v>
      </c>
      <c r="B94" s="335" t="s">
        <v>275</v>
      </c>
      <c r="C94" s="444" t="s">
        <v>276</v>
      </c>
      <c r="D94" s="445" t="s">
        <v>471</v>
      </c>
      <c r="E94" s="406">
        <v>8.3400000000000002E-2</v>
      </c>
      <c r="F94" s="406" t="s">
        <v>1168</v>
      </c>
      <c r="G94" s="336" t="s">
        <v>1247</v>
      </c>
      <c r="H94" s="336">
        <v>0</v>
      </c>
      <c r="I94" s="1364">
        <v>42730</v>
      </c>
      <c r="J94" s="510">
        <v>5.7685000000000004</v>
      </c>
      <c r="K94" s="510">
        <v>4.5263999999999998</v>
      </c>
      <c r="L94" s="339">
        <f t="shared" si="7"/>
        <v>1.2421000000000006</v>
      </c>
      <c r="M94" s="340">
        <f t="shared" si="5"/>
        <v>0.27441233651466967</v>
      </c>
      <c r="N94" s="341">
        <f t="shared" si="6"/>
        <v>0.10359114000000005</v>
      </c>
      <c r="O94" s="342"/>
      <c r="P94" s="1217"/>
    </row>
    <row r="95" spans="1:16" s="80" customFormat="1" ht="17.25" customHeight="1">
      <c r="A95" s="405">
        <v>97</v>
      </c>
      <c r="B95" s="335" t="s">
        <v>281</v>
      </c>
      <c r="C95" s="444" t="s">
        <v>522</v>
      </c>
      <c r="D95" s="446" t="s">
        <v>472</v>
      </c>
      <c r="E95" s="406">
        <v>0.16669999999999999</v>
      </c>
      <c r="F95" s="406" t="s">
        <v>1168</v>
      </c>
      <c r="G95" s="336" t="s">
        <v>1247</v>
      </c>
      <c r="H95" s="336">
        <v>0</v>
      </c>
      <c r="I95" s="1364">
        <v>42730</v>
      </c>
      <c r="J95" s="510">
        <v>0.87929999999999997</v>
      </c>
      <c r="K95" s="510">
        <v>0.69</v>
      </c>
      <c r="L95" s="339">
        <f t="shared" si="7"/>
        <v>0.18930000000000002</v>
      </c>
      <c r="M95" s="340">
        <f t="shared" si="5"/>
        <v>0.27434782608695657</v>
      </c>
      <c r="N95" s="341">
        <f t="shared" si="6"/>
        <v>3.1556310000000004E-2</v>
      </c>
      <c r="O95" s="342"/>
      <c r="P95" s="1217"/>
    </row>
    <row r="96" spans="1:16" s="80" customFormat="1" ht="17.25" customHeight="1">
      <c r="A96" s="405">
        <v>114</v>
      </c>
      <c r="B96" s="335" t="s">
        <v>57</v>
      </c>
      <c r="C96" s="444" t="s">
        <v>58</v>
      </c>
      <c r="D96" s="444" t="s">
        <v>391</v>
      </c>
      <c r="E96" s="406">
        <v>8.3400000000000002E-2</v>
      </c>
      <c r="F96" s="335" t="s">
        <v>1168</v>
      </c>
      <c r="G96" s="335" t="s">
        <v>1247</v>
      </c>
      <c r="H96" s="335">
        <v>0</v>
      </c>
      <c r="I96" s="1364">
        <v>42730</v>
      </c>
      <c r="J96" s="520">
        <v>5.0766</v>
      </c>
      <c r="K96" s="520">
        <v>3.9836</v>
      </c>
      <c r="L96" s="339">
        <f t="shared" si="7"/>
        <v>1.093</v>
      </c>
      <c r="M96" s="340">
        <f t="shared" si="5"/>
        <v>0.27437493724269502</v>
      </c>
      <c r="N96" s="341">
        <f t="shared" si="6"/>
        <v>9.1156199999999993E-2</v>
      </c>
      <c r="O96" s="342"/>
      <c r="P96" s="1217"/>
    </row>
    <row r="97" spans="1:16" s="80" customFormat="1" ht="17.25" customHeight="1">
      <c r="A97" s="405">
        <v>115</v>
      </c>
      <c r="B97" s="335" t="s">
        <v>473</v>
      </c>
      <c r="C97" s="444" t="s">
        <v>1091</v>
      </c>
      <c r="D97" s="444" t="s">
        <v>474</v>
      </c>
      <c r="E97" s="406">
        <v>2.7000000000000001E-3</v>
      </c>
      <c r="F97" s="335" t="s">
        <v>1168</v>
      </c>
      <c r="G97" s="335" t="s">
        <v>1247</v>
      </c>
      <c r="H97" s="335">
        <v>0</v>
      </c>
      <c r="I97" s="1364">
        <v>42730</v>
      </c>
      <c r="J97" s="520">
        <v>5.4401999999999999</v>
      </c>
      <c r="K97" s="520">
        <v>4.2687999999999997</v>
      </c>
      <c r="L97" s="339">
        <f t="shared" si="7"/>
        <v>1.1714000000000002</v>
      </c>
      <c r="M97" s="340">
        <f t="shared" si="5"/>
        <v>0.27440967016491763</v>
      </c>
      <c r="N97" s="341">
        <f t="shared" si="6"/>
        <v>3.1627800000000009E-3</v>
      </c>
      <c r="O97" s="342"/>
      <c r="P97" s="1217"/>
    </row>
    <row r="98" spans="1:16" s="80" customFormat="1" ht="17.25" customHeight="1">
      <c r="A98" s="405">
        <v>116</v>
      </c>
      <c r="B98" s="335" t="s">
        <v>59</v>
      </c>
      <c r="C98" s="444" t="s">
        <v>60</v>
      </c>
      <c r="D98" s="444" t="s">
        <v>475</v>
      </c>
      <c r="E98" s="406">
        <v>0.1</v>
      </c>
      <c r="F98" s="335" t="s">
        <v>1168</v>
      </c>
      <c r="G98" s="335" t="s">
        <v>1247</v>
      </c>
      <c r="H98" s="335">
        <v>0</v>
      </c>
      <c r="I98" s="1364">
        <v>42730</v>
      </c>
      <c r="J98" s="520">
        <v>8.7934000000000001</v>
      </c>
      <c r="K98" s="520">
        <v>6.9</v>
      </c>
      <c r="L98" s="339">
        <f t="shared" si="7"/>
        <v>1.8933999999999997</v>
      </c>
      <c r="M98" s="340">
        <f t="shared" si="5"/>
        <v>0.27440579710144924</v>
      </c>
      <c r="N98" s="341">
        <f t="shared" si="6"/>
        <v>0.18933999999999998</v>
      </c>
      <c r="O98" s="342"/>
      <c r="P98" s="1217"/>
    </row>
    <row r="99" spans="1:16" s="80" customFormat="1" ht="17.25" customHeight="1">
      <c r="A99" s="161">
        <v>117</v>
      </c>
      <c r="B99" s="73" t="s">
        <v>61</v>
      </c>
      <c r="C99" s="239" t="s">
        <v>1091</v>
      </c>
      <c r="D99" s="239" t="s">
        <v>476</v>
      </c>
      <c r="E99" s="126">
        <v>1.67E-2</v>
      </c>
      <c r="F99" s="73" t="s">
        <v>1168</v>
      </c>
      <c r="G99" s="73" t="s">
        <v>1247</v>
      </c>
      <c r="H99" s="73">
        <v>0</v>
      </c>
      <c r="I99" s="1364">
        <v>42730</v>
      </c>
      <c r="J99" s="517">
        <v>4.8773999999999997</v>
      </c>
      <c r="K99" s="517">
        <v>3.8271999999999999</v>
      </c>
      <c r="L99" s="76">
        <f t="shared" si="7"/>
        <v>1.0501999999999998</v>
      </c>
      <c r="M99" s="77">
        <f t="shared" si="5"/>
        <v>0.27440426421404679</v>
      </c>
      <c r="N99" s="78">
        <f t="shared" si="6"/>
        <v>1.7538339999999996E-2</v>
      </c>
      <c r="O99" s="342"/>
      <c r="P99" s="1217"/>
    </row>
    <row r="100" spans="1:16" s="80" customFormat="1" ht="17.25" customHeight="1">
      <c r="A100" s="405">
        <v>118</v>
      </c>
      <c r="B100" s="335" t="s">
        <v>62</v>
      </c>
      <c r="C100" s="444" t="s">
        <v>63</v>
      </c>
      <c r="D100" s="444" t="s">
        <v>392</v>
      </c>
      <c r="E100" s="406">
        <v>8.3400000000000002E-2</v>
      </c>
      <c r="F100" s="335" t="s">
        <v>1168</v>
      </c>
      <c r="G100" s="335" t="s">
        <v>1247</v>
      </c>
      <c r="H100" s="335">
        <v>0</v>
      </c>
      <c r="I100" s="1364">
        <v>42730</v>
      </c>
      <c r="J100" s="520">
        <v>5.0766</v>
      </c>
      <c r="K100" s="520">
        <v>3.9836</v>
      </c>
      <c r="L100" s="339">
        <f t="shared" si="7"/>
        <v>1.093</v>
      </c>
      <c r="M100" s="340">
        <f t="shared" si="5"/>
        <v>0.27437493724269502</v>
      </c>
      <c r="N100" s="341">
        <f t="shared" si="6"/>
        <v>9.1156199999999993E-2</v>
      </c>
      <c r="O100" s="342"/>
      <c r="P100" s="1217"/>
    </row>
    <row r="101" spans="1:16" s="80" customFormat="1" ht="17.25" customHeight="1">
      <c r="A101" s="405">
        <v>119</v>
      </c>
      <c r="B101" s="335" t="s">
        <v>64</v>
      </c>
      <c r="C101" s="444" t="s">
        <v>65</v>
      </c>
      <c r="D101" s="444" t="s">
        <v>477</v>
      </c>
      <c r="E101" s="406">
        <v>1.7000000000000001E-2</v>
      </c>
      <c r="F101" s="335" t="s">
        <v>1168</v>
      </c>
      <c r="G101" s="335" t="s">
        <v>1247</v>
      </c>
      <c r="H101" s="335">
        <v>0</v>
      </c>
      <c r="I101" s="1364">
        <v>42730</v>
      </c>
      <c r="J101" s="520">
        <v>4.9242999999999997</v>
      </c>
      <c r="K101" s="520">
        <v>3.8639999999999999</v>
      </c>
      <c r="L101" s="339">
        <f t="shared" si="7"/>
        <v>1.0602999999999998</v>
      </c>
      <c r="M101" s="340">
        <f t="shared" si="5"/>
        <v>0.27440476190476187</v>
      </c>
      <c r="N101" s="341">
        <f t="shared" si="6"/>
        <v>1.8025099999999999E-2</v>
      </c>
      <c r="O101" s="342"/>
      <c r="P101" s="1217"/>
    </row>
    <row r="102" spans="1:16" s="80" customFormat="1" ht="17.25" customHeight="1">
      <c r="A102" s="405">
        <v>120</v>
      </c>
      <c r="B102" s="335" t="s">
        <v>66</v>
      </c>
      <c r="C102" s="444" t="s">
        <v>67</v>
      </c>
      <c r="D102" s="444" t="s">
        <v>478</v>
      </c>
      <c r="E102" s="406">
        <v>3.3E-3</v>
      </c>
      <c r="F102" s="335" t="s">
        <v>1168</v>
      </c>
      <c r="G102" s="335" t="s">
        <v>1247</v>
      </c>
      <c r="H102" s="335">
        <v>0</v>
      </c>
      <c r="I102" s="1364">
        <v>42730</v>
      </c>
      <c r="J102" s="520">
        <v>6.1318999999999999</v>
      </c>
      <c r="K102" s="520">
        <v>4.8116000000000003</v>
      </c>
      <c r="L102" s="339">
        <f t="shared" si="7"/>
        <v>1.3202999999999996</v>
      </c>
      <c r="M102" s="340">
        <f t="shared" si="5"/>
        <v>0.27439936819353217</v>
      </c>
      <c r="N102" s="341">
        <f t="shared" si="6"/>
        <v>4.356989999999999E-3</v>
      </c>
      <c r="O102" s="342"/>
      <c r="P102" s="1217"/>
    </row>
    <row r="103" spans="1:16" s="80" customFormat="1" ht="17.25" customHeight="1">
      <c r="A103" s="161">
        <v>121</v>
      </c>
      <c r="B103" s="73" t="s">
        <v>68</v>
      </c>
      <c r="C103" s="239" t="s">
        <v>479</v>
      </c>
      <c r="D103" s="239" t="s">
        <v>390</v>
      </c>
      <c r="E103" s="126">
        <v>0.1111</v>
      </c>
      <c r="F103" s="73" t="s">
        <v>1168</v>
      </c>
      <c r="G103" s="73" t="s">
        <v>1247</v>
      </c>
      <c r="H103" s="73">
        <v>0</v>
      </c>
      <c r="I103" s="1364">
        <v>42730</v>
      </c>
      <c r="J103" s="517">
        <v>3.8691</v>
      </c>
      <c r="K103" s="517">
        <v>3.036</v>
      </c>
      <c r="L103" s="76">
        <f t="shared" si="7"/>
        <v>0.83309999999999995</v>
      </c>
      <c r="M103" s="77">
        <f t="shared" si="5"/>
        <v>0.2744071146245059</v>
      </c>
      <c r="N103" s="78">
        <f t="shared" si="6"/>
        <v>9.2557409999999993E-2</v>
      </c>
      <c r="O103" s="342"/>
      <c r="P103" s="1217"/>
    </row>
    <row r="104" spans="1:16" s="80" customFormat="1" ht="17.25" customHeight="1">
      <c r="A104" s="405">
        <v>122</v>
      </c>
      <c r="B104" s="335" t="s">
        <v>69</v>
      </c>
      <c r="C104" s="444" t="s">
        <v>70</v>
      </c>
      <c r="D104" s="444" t="s">
        <v>480</v>
      </c>
      <c r="E104" s="406">
        <v>4.1700000000000001E-2</v>
      </c>
      <c r="F104" s="335" t="s">
        <v>1168</v>
      </c>
      <c r="G104" s="335" t="s">
        <v>1247</v>
      </c>
      <c r="H104" s="335">
        <v>0</v>
      </c>
      <c r="I104" s="1364">
        <v>42730</v>
      </c>
      <c r="J104" s="520">
        <v>2.4152</v>
      </c>
      <c r="K104" s="520">
        <v>1.8952</v>
      </c>
      <c r="L104" s="339">
        <f t="shared" si="7"/>
        <v>0.52</v>
      </c>
      <c r="M104" s="340">
        <f t="shared" si="5"/>
        <v>0.27437737441958632</v>
      </c>
      <c r="N104" s="341">
        <f t="shared" si="6"/>
        <v>2.1684000000000002E-2</v>
      </c>
      <c r="O104" s="342"/>
      <c r="P104" s="1217"/>
    </row>
    <row r="105" spans="1:16" s="80" customFormat="1" ht="17.25" customHeight="1">
      <c r="A105" s="405">
        <v>124</v>
      </c>
      <c r="B105" s="335" t="s">
        <v>71</v>
      </c>
      <c r="C105" s="444" t="s">
        <v>72</v>
      </c>
      <c r="D105" s="444" t="s">
        <v>481</v>
      </c>
      <c r="E105" s="406">
        <v>0.25</v>
      </c>
      <c r="F105" s="335" t="s">
        <v>1168</v>
      </c>
      <c r="G105" s="335" t="s">
        <v>1247</v>
      </c>
      <c r="H105" s="335">
        <v>0</v>
      </c>
      <c r="I105" s="1364">
        <v>42730</v>
      </c>
      <c r="J105" s="520">
        <v>0.86760000000000004</v>
      </c>
      <c r="K105" s="520">
        <v>0.68079999999999996</v>
      </c>
      <c r="L105" s="339">
        <f t="shared" si="7"/>
        <v>0.18680000000000008</v>
      </c>
      <c r="M105" s="340">
        <f t="shared" si="5"/>
        <v>0.27438307873090495</v>
      </c>
      <c r="N105" s="341">
        <f t="shared" si="6"/>
        <v>4.6700000000000019E-2</v>
      </c>
      <c r="O105" s="342"/>
      <c r="P105" s="1217"/>
    </row>
    <row r="106" spans="1:16" s="80" customFormat="1" ht="17.25" customHeight="1">
      <c r="A106" s="161">
        <v>125</v>
      </c>
      <c r="B106" s="73" t="s">
        <v>1269</v>
      </c>
      <c r="C106" s="239" t="s">
        <v>482</v>
      </c>
      <c r="D106" s="242" t="s">
        <v>1278</v>
      </c>
      <c r="E106" s="126">
        <v>1</v>
      </c>
      <c r="F106" s="73" t="s">
        <v>1168</v>
      </c>
      <c r="G106" s="73" t="s">
        <v>1247</v>
      </c>
      <c r="H106" s="73">
        <v>0</v>
      </c>
      <c r="I106" s="1364">
        <v>42730</v>
      </c>
      <c r="J106" s="512">
        <v>1.1841999999999999</v>
      </c>
      <c r="K106" s="512">
        <v>0.92920000000000003</v>
      </c>
      <c r="L106" s="76">
        <f t="shared" si="7"/>
        <v>0.25499999999999989</v>
      </c>
      <c r="M106" s="77">
        <f t="shared" si="5"/>
        <v>0.27442961687473083</v>
      </c>
      <c r="N106" s="78">
        <f t="shared" si="6"/>
        <v>0.25499999999999989</v>
      </c>
      <c r="O106" s="342"/>
      <c r="P106" s="1217"/>
    </row>
    <row r="107" spans="1:16" s="80" customFormat="1" ht="17.25" customHeight="1" thickBot="1">
      <c r="A107" s="163">
        <v>126</v>
      </c>
      <c r="B107" s="88" t="s">
        <v>1270</v>
      </c>
      <c r="C107" s="243" t="s">
        <v>1271</v>
      </c>
      <c r="D107" s="243" t="s">
        <v>1278</v>
      </c>
      <c r="E107" s="164">
        <v>1</v>
      </c>
      <c r="F107" s="88" t="s">
        <v>1168</v>
      </c>
      <c r="G107" s="88" t="s">
        <v>1247</v>
      </c>
      <c r="H107" s="88">
        <v>0</v>
      </c>
      <c r="I107" s="1364">
        <v>42730</v>
      </c>
      <c r="J107" s="521">
        <v>1.4538</v>
      </c>
      <c r="K107" s="521">
        <v>1.1408</v>
      </c>
      <c r="L107" s="76">
        <f t="shared" si="7"/>
        <v>0.31299999999999994</v>
      </c>
      <c r="M107" s="77">
        <f t="shared" si="5"/>
        <v>0.27436886395511917</v>
      </c>
      <c r="N107" s="78">
        <f t="shared" si="6"/>
        <v>0.31299999999999994</v>
      </c>
      <c r="O107" s="342"/>
      <c r="P107" s="1217"/>
    </row>
    <row r="108" spans="1:16" s="80" customFormat="1" ht="17.25" customHeight="1">
      <c r="A108" s="447">
        <v>127</v>
      </c>
      <c r="B108" s="417" t="s">
        <v>1272</v>
      </c>
      <c r="C108" s="448" t="s">
        <v>1273</v>
      </c>
      <c r="D108" s="449" t="s">
        <v>345</v>
      </c>
      <c r="E108" s="450">
        <v>0.16669999999999999</v>
      </c>
      <c r="F108" s="417" t="s">
        <v>1168</v>
      </c>
      <c r="G108" s="417" t="s">
        <v>1247</v>
      </c>
      <c r="H108" s="417">
        <v>0</v>
      </c>
      <c r="I108" s="1364">
        <v>42730</v>
      </c>
      <c r="J108" s="522">
        <v>27.947600000000001</v>
      </c>
      <c r="K108" s="522">
        <v>21.93</v>
      </c>
      <c r="L108" s="339">
        <f t="shared" si="7"/>
        <v>6.0176000000000016</v>
      </c>
      <c r="M108" s="340">
        <f t="shared" si="5"/>
        <v>0.27440036479708169</v>
      </c>
      <c r="N108" s="341">
        <f t="shared" si="6"/>
        <v>1.0031339200000002</v>
      </c>
      <c r="O108" s="342"/>
      <c r="P108" s="1217"/>
    </row>
    <row r="109" spans="1:16" s="80" customFormat="1" ht="17.25" customHeight="1">
      <c r="A109" s="405"/>
      <c r="B109" s="335" t="s">
        <v>1272</v>
      </c>
      <c r="C109" s="444" t="s">
        <v>1273</v>
      </c>
      <c r="D109" s="446" t="s">
        <v>345</v>
      </c>
      <c r="E109" s="450">
        <v>0.16669999999999999</v>
      </c>
      <c r="F109" s="335" t="s">
        <v>1168</v>
      </c>
      <c r="G109" s="335" t="s">
        <v>1247</v>
      </c>
      <c r="H109" s="335">
        <v>150</v>
      </c>
      <c r="I109" s="1364">
        <v>42730</v>
      </c>
      <c r="J109" s="510">
        <v>27.947600000000001</v>
      </c>
      <c r="K109" s="510">
        <v>21.93</v>
      </c>
      <c r="L109" s="339">
        <f t="shared" si="7"/>
        <v>6.0176000000000016</v>
      </c>
      <c r="M109" s="340">
        <f t="shared" si="5"/>
        <v>0.27440036479708169</v>
      </c>
      <c r="N109" s="341">
        <f t="shared" si="6"/>
        <v>1.0031339200000002</v>
      </c>
      <c r="O109" s="342"/>
      <c r="P109" s="1217"/>
    </row>
    <row r="110" spans="1:16" s="80" customFormat="1" ht="17.25" customHeight="1">
      <c r="A110" s="405"/>
      <c r="B110" s="335" t="s">
        <v>1272</v>
      </c>
      <c r="C110" s="444" t="s">
        <v>1273</v>
      </c>
      <c r="D110" s="446" t="s">
        <v>345</v>
      </c>
      <c r="E110" s="450">
        <v>0.16669999999999999</v>
      </c>
      <c r="F110" s="335" t="s">
        <v>1168</v>
      </c>
      <c r="G110" s="335" t="s">
        <v>1247</v>
      </c>
      <c r="H110" s="335">
        <v>600</v>
      </c>
      <c r="I110" s="1364">
        <v>42730</v>
      </c>
      <c r="J110" s="510">
        <v>6.9836999999999998</v>
      </c>
      <c r="K110" s="510">
        <v>5.48</v>
      </c>
      <c r="L110" s="339">
        <f t="shared" si="7"/>
        <v>1.5036999999999994</v>
      </c>
      <c r="M110" s="340">
        <f t="shared" si="5"/>
        <v>0.27439781021897797</v>
      </c>
      <c r="N110" s="341">
        <f t="shared" si="6"/>
        <v>0.25066678999999986</v>
      </c>
      <c r="O110" s="342"/>
      <c r="P110" s="1217"/>
    </row>
    <row r="111" spans="1:16" s="80" customFormat="1" ht="17.25" customHeight="1">
      <c r="A111" s="405"/>
      <c r="B111" s="335" t="s">
        <v>1272</v>
      </c>
      <c r="C111" s="444" t="s">
        <v>1273</v>
      </c>
      <c r="D111" s="446" t="s">
        <v>345</v>
      </c>
      <c r="E111" s="450">
        <v>0.16669999999999999</v>
      </c>
      <c r="F111" s="335" t="s">
        <v>1168</v>
      </c>
      <c r="G111" s="335" t="s">
        <v>1247</v>
      </c>
      <c r="H111" s="335">
        <v>800</v>
      </c>
      <c r="I111" s="1364">
        <v>42730</v>
      </c>
      <c r="J111" s="510">
        <v>5.2378</v>
      </c>
      <c r="K111" s="510">
        <v>4.1100000000000003</v>
      </c>
      <c r="L111" s="339">
        <f t="shared" si="7"/>
        <v>1.1277999999999997</v>
      </c>
      <c r="M111" s="340">
        <f t="shared" si="5"/>
        <v>0.27440389294403883</v>
      </c>
      <c r="N111" s="341">
        <f t="shared" si="6"/>
        <v>0.18800425999999992</v>
      </c>
      <c r="O111" s="342"/>
      <c r="P111" s="1217"/>
    </row>
    <row r="112" spans="1:16" s="80" customFormat="1" ht="17.25" customHeight="1">
      <c r="A112" s="452"/>
      <c r="B112" s="363" t="s">
        <v>1272</v>
      </c>
      <c r="C112" s="446" t="s">
        <v>1273</v>
      </c>
      <c r="D112" s="446" t="s">
        <v>345</v>
      </c>
      <c r="E112" s="453">
        <v>0.16669999999999999</v>
      </c>
      <c r="F112" s="363" t="s">
        <v>1168</v>
      </c>
      <c r="G112" s="363" t="s">
        <v>1247</v>
      </c>
      <c r="H112" s="363">
        <v>2000</v>
      </c>
      <c r="I112" s="1364">
        <v>42730</v>
      </c>
      <c r="J112" s="523">
        <v>4.7663000000000002</v>
      </c>
      <c r="K112" s="523">
        <v>3.74</v>
      </c>
      <c r="L112" s="339">
        <f t="shared" si="7"/>
        <v>1.0263</v>
      </c>
      <c r="M112" s="340">
        <f t="shared" si="5"/>
        <v>0.27441176470588236</v>
      </c>
      <c r="N112" s="341">
        <f t="shared" si="6"/>
        <v>0.17108420999999999</v>
      </c>
      <c r="O112" s="342"/>
      <c r="P112" s="1217"/>
    </row>
    <row r="113" spans="1:16" s="80" customFormat="1" ht="17.25" customHeight="1">
      <c r="A113" s="161">
        <v>128</v>
      </c>
      <c r="B113" s="73" t="s">
        <v>400</v>
      </c>
      <c r="C113" s="239" t="s">
        <v>218</v>
      </c>
      <c r="D113" s="242" t="s">
        <v>219</v>
      </c>
      <c r="E113" s="126">
        <v>0.16669999999999999</v>
      </c>
      <c r="F113" s="73" t="s">
        <v>1168</v>
      </c>
      <c r="G113" s="73" t="s">
        <v>1247</v>
      </c>
      <c r="H113" s="73">
        <v>0</v>
      </c>
      <c r="I113" s="1364">
        <v>42730</v>
      </c>
      <c r="J113" s="512">
        <v>3.1656</v>
      </c>
      <c r="K113" s="512">
        <v>2.484</v>
      </c>
      <c r="L113" s="76">
        <f t="shared" si="7"/>
        <v>0.68159999999999998</v>
      </c>
      <c r="M113" s="77">
        <f t="shared" si="5"/>
        <v>0.2743961352657005</v>
      </c>
      <c r="N113" s="78">
        <f t="shared" si="6"/>
        <v>0.11362271999999998</v>
      </c>
      <c r="O113" s="342"/>
      <c r="P113" s="1217"/>
    </row>
    <row r="114" spans="1:16" s="80" customFormat="1" ht="17.25" customHeight="1">
      <c r="A114" s="161">
        <v>129</v>
      </c>
      <c r="B114" s="73" t="s">
        <v>401</v>
      </c>
      <c r="C114" s="239" t="s">
        <v>220</v>
      </c>
      <c r="D114" s="242" t="s">
        <v>221</v>
      </c>
      <c r="E114" s="126">
        <v>0.16669999999999999</v>
      </c>
      <c r="F114" s="73" t="s">
        <v>1168</v>
      </c>
      <c r="G114" s="73" t="s">
        <v>1247</v>
      </c>
      <c r="H114" s="73">
        <v>0</v>
      </c>
      <c r="I114" s="1364">
        <v>42730</v>
      </c>
      <c r="J114" s="512">
        <v>2.5558999999999998</v>
      </c>
      <c r="K114" s="512">
        <v>2.0055999999999998</v>
      </c>
      <c r="L114" s="76">
        <f t="shared" si="7"/>
        <v>0.55030000000000001</v>
      </c>
      <c r="M114" s="77">
        <f t="shared" si="5"/>
        <v>0.27438173115277226</v>
      </c>
      <c r="N114" s="78">
        <f t="shared" si="6"/>
        <v>9.1735009999999992E-2</v>
      </c>
      <c r="O114" s="342"/>
      <c r="P114" s="1217"/>
    </row>
    <row r="115" spans="1:16" s="80" customFormat="1" ht="17.25" customHeight="1">
      <c r="A115" s="161">
        <v>130</v>
      </c>
      <c r="B115" s="73" t="s">
        <v>402</v>
      </c>
      <c r="C115" s="239" t="s">
        <v>1452</v>
      </c>
      <c r="D115" s="242" t="s">
        <v>222</v>
      </c>
      <c r="E115" s="126">
        <v>0.16669999999999999</v>
      </c>
      <c r="F115" s="73" t="s">
        <v>1168</v>
      </c>
      <c r="G115" s="73" t="s">
        <v>1247</v>
      </c>
      <c r="H115" s="73">
        <v>0</v>
      </c>
      <c r="I115" s="1364">
        <v>42730</v>
      </c>
      <c r="J115" s="512">
        <v>2.5558999999999998</v>
      </c>
      <c r="K115" s="512">
        <v>2.0055999999999998</v>
      </c>
      <c r="L115" s="76">
        <f t="shared" si="7"/>
        <v>0.55030000000000001</v>
      </c>
      <c r="M115" s="77">
        <f t="shared" si="5"/>
        <v>0.27438173115277226</v>
      </c>
      <c r="N115" s="78">
        <f t="shared" si="6"/>
        <v>9.1735009999999992E-2</v>
      </c>
      <c r="O115" s="342"/>
      <c r="P115" s="1217"/>
    </row>
    <row r="116" spans="1:16" s="80" customFormat="1" ht="17.25" customHeight="1">
      <c r="A116" s="161">
        <v>131</v>
      </c>
      <c r="B116" s="73" t="s">
        <v>403</v>
      </c>
      <c r="C116" s="239" t="s">
        <v>1453</v>
      </c>
      <c r="D116" s="242" t="s">
        <v>223</v>
      </c>
      <c r="E116" s="126">
        <v>0.16669999999999999</v>
      </c>
      <c r="F116" s="73" t="s">
        <v>1168</v>
      </c>
      <c r="G116" s="73" t="s">
        <v>1247</v>
      </c>
      <c r="H116" s="73">
        <v>0</v>
      </c>
      <c r="I116" s="1364">
        <v>42730</v>
      </c>
      <c r="J116" s="512">
        <v>2.5558999999999998</v>
      </c>
      <c r="K116" s="512">
        <v>2.0055999999999998</v>
      </c>
      <c r="L116" s="76">
        <f t="shared" si="7"/>
        <v>0.55030000000000001</v>
      </c>
      <c r="M116" s="77">
        <f t="shared" si="5"/>
        <v>0.27438173115277226</v>
      </c>
      <c r="N116" s="78">
        <f t="shared" si="6"/>
        <v>9.1735009999999992E-2</v>
      </c>
      <c r="O116" s="342"/>
      <c r="P116" s="1217"/>
    </row>
    <row r="117" spans="1:16" s="80" customFormat="1" ht="17.25" customHeight="1">
      <c r="A117" s="161">
        <v>132</v>
      </c>
      <c r="B117" s="73" t="s">
        <v>404</v>
      </c>
      <c r="C117" s="239" t="s">
        <v>1936</v>
      </c>
      <c r="D117" s="242" t="s">
        <v>1937</v>
      </c>
      <c r="E117" s="126"/>
      <c r="F117" s="73" t="s">
        <v>1168</v>
      </c>
      <c r="G117" s="73" t="s">
        <v>1247</v>
      </c>
      <c r="H117" s="73">
        <v>0</v>
      </c>
      <c r="I117" s="1364">
        <v>42730</v>
      </c>
      <c r="J117" s="75">
        <v>7.4333</v>
      </c>
      <c r="K117" s="75">
        <v>5.8327999999999998</v>
      </c>
      <c r="L117" s="76">
        <f t="shared" si="7"/>
        <v>1.6005000000000003</v>
      </c>
      <c r="M117" s="77">
        <f t="shared" si="5"/>
        <v>0.27439651625291461</v>
      </c>
      <c r="N117" s="78">
        <f t="shared" si="6"/>
        <v>0</v>
      </c>
      <c r="O117" s="342"/>
      <c r="P117" s="1217"/>
    </row>
    <row r="118" spans="1:16" s="80" customFormat="1" ht="17.25" customHeight="1">
      <c r="A118" s="161">
        <v>133</v>
      </c>
      <c r="B118" s="73" t="s">
        <v>405</v>
      </c>
      <c r="C118" s="239" t="s">
        <v>1934</v>
      </c>
      <c r="D118" s="242" t="s">
        <v>1935</v>
      </c>
      <c r="E118" s="126"/>
      <c r="F118" s="73" t="s">
        <v>1168</v>
      </c>
      <c r="G118" s="73" t="s">
        <v>1247</v>
      </c>
      <c r="H118" s="73">
        <v>0</v>
      </c>
      <c r="I118" s="1364">
        <v>42730</v>
      </c>
      <c r="J118" s="75">
        <v>5.8621999999999996</v>
      </c>
      <c r="K118" s="75">
        <v>4.5999999999999996</v>
      </c>
      <c r="L118" s="76">
        <f t="shared" si="7"/>
        <v>1.2622</v>
      </c>
      <c r="M118" s="77">
        <f t="shared" ref="M118:M134" si="8">L118/K118</f>
        <v>0.2743913043478261</v>
      </c>
      <c r="N118" s="78">
        <f t="shared" ref="N118:N135" si="9">L118*E118</f>
        <v>0</v>
      </c>
      <c r="O118" s="342"/>
      <c r="P118" s="1217"/>
    </row>
    <row r="119" spans="1:16" s="80" customFormat="1" ht="17.25" customHeight="1">
      <c r="A119" s="405">
        <v>134</v>
      </c>
      <c r="B119" s="335" t="s">
        <v>406</v>
      </c>
      <c r="C119" s="444" t="s">
        <v>224</v>
      </c>
      <c r="D119" s="446" t="s">
        <v>182</v>
      </c>
      <c r="E119" s="450">
        <v>0.16669999999999999</v>
      </c>
      <c r="F119" s="335" t="s">
        <v>1168</v>
      </c>
      <c r="G119" s="335" t="s">
        <v>1247</v>
      </c>
      <c r="H119" s="335">
        <v>0</v>
      </c>
      <c r="I119" s="1364">
        <v>42730</v>
      </c>
      <c r="J119" s="510">
        <v>27.947600000000001</v>
      </c>
      <c r="K119" s="510">
        <v>21.93</v>
      </c>
      <c r="L119" s="339">
        <f t="shared" si="7"/>
        <v>6.0176000000000016</v>
      </c>
      <c r="M119" s="340">
        <f t="shared" si="8"/>
        <v>0.27440036479708169</v>
      </c>
      <c r="N119" s="341">
        <f t="shared" si="9"/>
        <v>1.0031339200000002</v>
      </c>
      <c r="O119" s="342"/>
      <c r="P119" s="1217"/>
    </row>
    <row r="120" spans="1:16" s="80" customFormat="1" ht="17.25" customHeight="1">
      <c r="A120" s="405"/>
      <c r="B120" s="335" t="s">
        <v>406</v>
      </c>
      <c r="C120" s="444" t="s">
        <v>407</v>
      </c>
      <c r="D120" s="446" t="s">
        <v>182</v>
      </c>
      <c r="E120" s="450">
        <v>0.16669999999999999</v>
      </c>
      <c r="F120" s="335" t="s">
        <v>1168</v>
      </c>
      <c r="G120" s="335" t="s">
        <v>1247</v>
      </c>
      <c r="H120" s="335">
        <v>150</v>
      </c>
      <c r="I120" s="1364">
        <v>42730</v>
      </c>
      <c r="J120" s="510">
        <v>27.947600000000001</v>
      </c>
      <c r="K120" s="510">
        <v>21.93</v>
      </c>
      <c r="L120" s="339">
        <f t="shared" si="7"/>
        <v>6.0176000000000016</v>
      </c>
      <c r="M120" s="340">
        <f t="shared" si="8"/>
        <v>0.27440036479708169</v>
      </c>
      <c r="N120" s="341">
        <f t="shared" si="9"/>
        <v>1.0031339200000002</v>
      </c>
      <c r="O120" s="342"/>
      <c r="P120" s="1217"/>
    </row>
    <row r="121" spans="1:16" s="80" customFormat="1" ht="17.25" customHeight="1">
      <c r="A121" s="405"/>
      <c r="B121" s="335" t="s">
        <v>406</v>
      </c>
      <c r="C121" s="444" t="s">
        <v>407</v>
      </c>
      <c r="D121" s="446" t="s">
        <v>182</v>
      </c>
      <c r="E121" s="450">
        <v>0.16669999999999999</v>
      </c>
      <c r="F121" s="335" t="s">
        <v>1168</v>
      </c>
      <c r="G121" s="335" t="s">
        <v>1247</v>
      </c>
      <c r="H121" s="335">
        <v>600</v>
      </c>
      <c r="I121" s="1364">
        <v>42730</v>
      </c>
      <c r="J121" s="510">
        <v>6.9836999999999998</v>
      </c>
      <c r="K121" s="510">
        <v>5.48</v>
      </c>
      <c r="L121" s="339">
        <f t="shared" si="7"/>
        <v>1.5036999999999994</v>
      </c>
      <c r="M121" s="340">
        <f t="shared" si="8"/>
        <v>0.27439781021897797</v>
      </c>
      <c r="N121" s="341">
        <f t="shared" si="9"/>
        <v>0.25066678999999986</v>
      </c>
      <c r="O121" s="342"/>
      <c r="P121" s="1217"/>
    </row>
    <row r="122" spans="1:16" s="80" customFormat="1" ht="17.25" customHeight="1">
      <c r="A122" s="405"/>
      <c r="B122" s="335" t="s">
        <v>406</v>
      </c>
      <c r="C122" s="444" t="s">
        <v>407</v>
      </c>
      <c r="D122" s="446" t="s">
        <v>182</v>
      </c>
      <c r="E122" s="450">
        <v>0.16669999999999999</v>
      </c>
      <c r="F122" s="335" t="s">
        <v>1168</v>
      </c>
      <c r="G122" s="335" t="s">
        <v>1247</v>
      </c>
      <c r="H122" s="335">
        <v>800</v>
      </c>
      <c r="I122" s="1364">
        <v>42730</v>
      </c>
      <c r="J122" s="510">
        <v>5.2378</v>
      </c>
      <c r="K122" s="510">
        <v>4.1100000000000003</v>
      </c>
      <c r="L122" s="339">
        <f t="shared" si="7"/>
        <v>1.1277999999999997</v>
      </c>
      <c r="M122" s="340">
        <f t="shared" si="8"/>
        <v>0.27440389294403883</v>
      </c>
      <c r="N122" s="341">
        <f t="shared" si="9"/>
        <v>0.18800425999999992</v>
      </c>
      <c r="O122" s="342"/>
      <c r="P122" s="1217"/>
    </row>
    <row r="123" spans="1:16" s="80" customFormat="1" ht="17.25" customHeight="1">
      <c r="A123" s="405"/>
      <c r="B123" s="335" t="s">
        <v>406</v>
      </c>
      <c r="C123" s="444" t="s">
        <v>407</v>
      </c>
      <c r="D123" s="446" t="s">
        <v>182</v>
      </c>
      <c r="E123" s="450">
        <v>0.16669999999999999</v>
      </c>
      <c r="F123" s="335" t="s">
        <v>1168</v>
      </c>
      <c r="G123" s="335" t="s">
        <v>1247</v>
      </c>
      <c r="H123" s="335">
        <v>2000</v>
      </c>
      <c r="I123" s="1364">
        <v>42730</v>
      </c>
      <c r="J123" s="510">
        <v>4.7663000000000002</v>
      </c>
      <c r="K123" s="510">
        <v>3.74</v>
      </c>
      <c r="L123" s="339">
        <f t="shared" si="7"/>
        <v>1.0263</v>
      </c>
      <c r="M123" s="340">
        <f t="shared" si="8"/>
        <v>0.27441176470588236</v>
      </c>
      <c r="N123" s="341">
        <f t="shared" si="9"/>
        <v>0.17108420999999999</v>
      </c>
      <c r="O123" s="342"/>
      <c r="P123" s="1217"/>
    </row>
    <row r="124" spans="1:16" s="80" customFormat="1" ht="17.25" customHeight="1">
      <c r="A124" s="194">
        <v>135</v>
      </c>
      <c r="B124" s="194" t="s">
        <v>412</v>
      </c>
      <c r="C124" s="244" t="s">
        <v>1449</v>
      </c>
      <c r="D124" s="244" t="s">
        <v>225</v>
      </c>
      <c r="E124" s="211">
        <v>0.16669999999999999</v>
      </c>
      <c r="F124" s="194" t="s">
        <v>1168</v>
      </c>
      <c r="G124" s="149" t="s">
        <v>1247</v>
      </c>
      <c r="H124" s="194">
        <v>0</v>
      </c>
      <c r="I124" s="1364">
        <v>42730</v>
      </c>
      <c r="J124" s="524">
        <v>3.1656</v>
      </c>
      <c r="K124" s="524">
        <v>2.484</v>
      </c>
      <c r="L124" s="76">
        <f t="shared" si="7"/>
        <v>0.68159999999999998</v>
      </c>
      <c r="M124" s="77">
        <f t="shared" si="8"/>
        <v>0.2743961352657005</v>
      </c>
      <c r="N124" s="78">
        <f t="shared" si="9"/>
        <v>0.11362271999999998</v>
      </c>
      <c r="O124" s="342"/>
      <c r="P124" s="1217"/>
    </row>
    <row r="125" spans="1:16" s="80" customFormat="1" ht="17.25" customHeight="1">
      <c r="A125" s="194">
        <v>136</v>
      </c>
      <c r="B125" s="194" t="s">
        <v>413</v>
      </c>
      <c r="C125" s="244" t="s">
        <v>1450</v>
      </c>
      <c r="D125" s="244" t="s">
        <v>226</v>
      </c>
      <c r="E125" s="211">
        <v>0.16669999999999999</v>
      </c>
      <c r="F125" s="194" t="s">
        <v>1168</v>
      </c>
      <c r="G125" s="149" t="s">
        <v>1247</v>
      </c>
      <c r="H125" s="194">
        <v>0</v>
      </c>
      <c r="I125" s="1364">
        <v>42730</v>
      </c>
      <c r="J125" s="524">
        <v>4.9595000000000002</v>
      </c>
      <c r="K125" s="524">
        <v>3.8915999999999999</v>
      </c>
      <c r="L125" s="76">
        <f t="shared" si="7"/>
        <v>1.0679000000000003</v>
      </c>
      <c r="M125" s="77">
        <f t="shared" si="8"/>
        <v>0.27441155308870396</v>
      </c>
      <c r="N125" s="78">
        <f t="shared" si="9"/>
        <v>0.17801893000000005</v>
      </c>
      <c r="O125" s="342"/>
      <c r="P125" s="1217"/>
    </row>
    <row r="126" spans="1:16" s="80" customFormat="1" ht="17.25" customHeight="1">
      <c r="A126" s="194">
        <v>137</v>
      </c>
      <c r="B126" s="194" t="s">
        <v>414</v>
      </c>
      <c r="C126" s="244" t="s">
        <v>1451</v>
      </c>
      <c r="D126" s="244" t="s">
        <v>227</v>
      </c>
      <c r="E126" s="211">
        <v>0.16669999999999999</v>
      </c>
      <c r="F126" s="194" t="s">
        <v>1168</v>
      </c>
      <c r="G126" s="149" t="s">
        <v>1247</v>
      </c>
      <c r="H126" s="194">
        <v>0</v>
      </c>
      <c r="I126" s="1364">
        <v>42730</v>
      </c>
      <c r="J126" s="524">
        <v>4.9595000000000002</v>
      </c>
      <c r="K126" s="524">
        <v>3.8915999999999999</v>
      </c>
      <c r="L126" s="76">
        <f t="shared" si="7"/>
        <v>1.0679000000000003</v>
      </c>
      <c r="M126" s="77">
        <f t="shared" si="8"/>
        <v>0.27441155308870396</v>
      </c>
      <c r="N126" s="78">
        <f t="shared" si="9"/>
        <v>0.17801893000000005</v>
      </c>
      <c r="O126" s="342"/>
      <c r="P126" s="1217"/>
    </row>
    <row r="127" spans="1:16" s="80" customFormat="1" ht="17.25" customHeight="1">
      <c r="A127" s="405">
        <v>138</v>
      </c>
      <c r="B127" s="335" t="s">
        <v>415</v>
      </c>
      <c r="C127" s="444" t="s">
        <v>416</v>
      </c>
      <c r="D127" s="446" t="s">
        <v>187</v>
      </c>
      <c r="E127" s="450">
        <v>0.16669999999999999</v>
      </c>
      <c r="F127" s="335" t="s">
        <v>1168</v>
      </c>
      <c r="G127" s="335" t="s">
        <v>1247</v>
      </c>
      <c r="H127" s="335">
        <v>0</v>
      </c>
      <c r="I127" s="1364">
        <v>42730</v>
      </c>
      <c r="J127" s="510">
        <v>2.1339000000000001</v>
      </c>
      <c r="K127" s="510">
        <v>1.6744000000000001</v>
      </c>
      <c r="L127" s="339">
        <f t="shared" si="7"/>
        <v>0.45950000000000002</v>
      </c>
      <c r="M127" s="340">
        <f t="shared" si="8"/>
        <v>0.27442666029622553</v>
      </c>
      <c r="N127" s="341">
        <f t="shared" si="9"/>
        <v>7.6598650000000004E-2</v>
      </c>
      <c r="O127" s="342"/>
      <c r="P127" s="1217"/>
    </row>
    <row r="128" spans="1:16" s="80" customFormat="1" ht="17.25" customHeight="1">
      <c r="A128" s="405">
        <v>139</v>
      </c>
      <c r="B128" s="335" t="s">
        <v>417</v>
      </c>
      <c r="C128" s="444" t="s">
        <v>228</v>
      </c>
      <c r="D128" s="446" t="s">
        <v>229</v>
      </c>
      <c r="E128" s="450">
        <v>0.16669999999999999</v>
      </c>
      <c r="F128" s="335" t="s">
        <v>1168</v>
      </c>
      <c r="G128" s="335" t="s">
        <v>1247</v>
      </c>
      <c r="H128" s="335">
        <v>0</v>
      </c>
      <c r="I128" s="1364">
        <v>42730</v>
      </c>
      <c r="J128" s="510">
        <v>2.1339000000000001</v>
      </c>
      <c r="K128" s="510">
        <v>1.6744000000000001</v>
      </c>
      <c r="L128" s="339">
        <f t="shared" si="7"/>
        <v>0.45950000000000002</v>
      </c>
      <c r="M128" s="340">
        <f t="shared" si="8"/>
        <v>0.27442666029622553</v>
      </c>
      <c r="N128" s="341">
        <f t="shared" si="9"/>
        <v>7.6598650000000004E-2</v>
      </c>
      <c r="O128" s="342"/>
      <c r="P128" s="1217"/>
    </row>
    <row r="129" spans="1:16" s="80" customFormat="1" ht="17.25" customHeight="1">
      <c r="A129" s="194">
        <v>140</v>
      </c>
      <c r="B129" s="194" t="s">
        <v>418</v>
      </c>
      <c r="C129" s="244" t="s">
        <v>419</v>
      </c>
      <c r="D129" s="244" t="s">
        <v>230</v>
      </c>
      <c r="E129" s="211">
        <v>1.2500000000000001E-2</v>
      </c>
      <c r="F129" s="194" t="s">
        <v>1168</v>
      </c>
      <c r="G129" s="149" t="s">
        <v>1247</v>
      </c>
      <c r="H129" s="194">
        <v>0</v>
      </c>
      <c r="I129" s="1364">
        <v>42730</v>
      </c>
      <c r="J129" s="524">
        <v>5.0650000000000004</v>
      </c>
      <c r="K129" s="524">
        <v>3.9744000000000002</v>
      </c>
      <c r="L129" s="76">
        <f t="shared" si="7"/>
        <v>1.0906000000000002</v>
      </c>
      <c r="M129" s="77">
        <f t="shared" si="8"/>
        <v>0.27440619967793883</v>
      </c>
      <c r="N129" s="78">
        <f t="shared" si="9"/>
        <v>1.3632500000000004E-2</v>
      </c>
      <c r="O129" s="342"/>
      <c r="P129" s="1217"/>
    </row>
    <row r="130" spans="1:16" s="80" customFormat="1" ht="17.25" customHeight="1">
      <c r="A130" s="194">
        <v>141</v>
      </c>
      <c r="B130" s="194" t="s">
        <v>420</v>
      </c>
      <c r="C130" s="244" t="s">
        <v>231</v>
      </c>
      <c r="D130" s="244" t="s">
        <v>232</v>
      </c>
      <c r="E130" s="211">
        <v>0.16669999999999999</v>
      </c>
      <c r="F130" s="194" t="s">
        <v>1168</v>
      </c>
      <c r="G130" s="149" t="s">
        <v>1247</v>
      </c>
      <c r="H130" s="194">
        <v>0</v>
      </c>
      <c r="I130" s="1364">
        <v>42730</v>
      </c>
      <c r="J130" s="524">
        <v>2.1339000000000001</v>
      </c>
      <c r="K130" s="524">
        <v>1.6744000000000001</v>
      </c>
      <c r="L130" s="76">
        <f t="shared" si="7"/>
        <v>0.45950000000000002</v>
      </c>
      <c r="M130" s="77">
        <f t="shared" si="8"/>
        <v>0.27442666029622553</v>
      </c>
      <c r="N130" s="78">
        <f t="shared" si="9"/>
        <v>7.6598650000000004E-2</v>
      </c>
      <c r="O130" s="342"/>
      <c r="P130" s="1217"/>
    </row>
    <row r="131" spans="1:16" s="80" customFormat="1" ht="17.25" customHeight="1">
      <c r="A131" s="194">
        <v>142</v>
      </c>
      <c r="B131" s="194" t="s">
        <v>421</v>
      </c>
      <c r="C131" s="244" t="s">
        <v>233</v>
      </c>
      <c r="D131" s="244" t="s">
        <v>234</v>
      </c>
      <c r="E131" s="211">
        <v>0.1111</v>
      </c>
      <c r="F131" s="194" t="s">
        <v>1168</v>
      </c>
      <c r="G131" s="149" t="s">
        <v>1247</v>
      </c>
      <c r="H131" s="194">
        <v>0</v>
      </c>
      <c r="I131" s="1364">
        <v>42730</v>
      </c>
      <c r="J131" s="524">
        <v>3.8691</v>
      </c>
      <c r="K131" s="524">
        <v>3.036</v>
      </c>
      <c r="L131" s="76">
        <f t="shared" si="7"/>
        <v>0.83309999999999995</v>
      </c>
      <c r="M131" s="77">
        <f t="shared" si="8"/>
        <v>0.2744071146245059</v>
      </c>
      <c r="N131" s="78">
        <f t="shared" si="9"/>
        <v>9.2557409999999993E-2</v>
      </c>
      <c r="O131" s="342"/>
      <c r="P131" s="1217"/>
    </row>
    <row r="132" spans="1:16" s="80" customFormat="1" ht="17.25" customHeight="1">
      <c r="A132" s="194">
        <v>143</v>
      </c>
      <c r="B132" s="194" t="s">
        <v>422</v>
      </c>
      <c r="C132" s="244" t="s">
        <v>1431</v>
      </c>
      <c r="D132" s="244" t="s">
        <v>230</v>
      </c>
      <c r="E132" s="211">
        <v>1.2500000000000001E-2</v>
      </c>
      <c r="F132" s="194" t="s">
        <v>1168</v>
      </c>
      <c r="G132" s="149" t="s">
        <v>1247</v>
      </c>
      <c r="H132" s="194">
        <v>0</v>
      </c>
      <c r="I132" s="1364">
        <v>42730</v>
      </c>
      <c r="J132" s="524">
        <v>0.3518</v>
      </c>
      <c r="K132" s="524">
        <v>0.27600000000000002</v>
      </c>
      <c r="L132" s="76">
        <f t="shared" si="7"/>
        <v>7.5799999999999979E-2</v>
      </c>
      <c r="M132" s="77">
        <f t="shared" si="8"/>
        <v>0.27463768115942017</v>
      </c>
      <c r="N132" s="78">
        <f t="shared" si="9"/>
        <v>9.4749999999999977E-4</v>
      </c>
      <c r="O132" s="342"/>
      <c r="P132" s="1217"/>
    </row>
    <row r="133" spans="1:16" s="80" customFormat="1" ht="17.25" customHeight="1">
      <c r="A133" s="194">
        <v>144</v>
      </c>
      <c r="B133" s="194" t="s">
        <v>337</v>
      </c>
      <c r="C133" s="244" t="s">
        <v>1432</v>
      </c>
      <c r="D133" s="244" t="s">
        <v>235</v>
      </c>
      <c r="E133" s="211">
        <v>1</v>
      </c>
      <c r="F133" s="194" t="s">
        <v>1168</v>
      </c>
      <c r="G133" s="149" t="s">
        <v>1247</v>
      </c>
      <c r="H133" s="194">
        <v>0</v>
      </c>
      <c r="I133" s="1364">
        <v>42730</v>
      </c>
      <c r="J133" s="524">
        <v>5.8599999999999999E-2</v>
      </c>
      <c r="K133" s="524">
        <v>4.5999999999999999E-2</v>
      </c>
      <c r="L133" s="76">
        <f t="shared" si="7"/>
        <v>1.26E-2</v>
      </c>
      <c r="M133" s="77">
        <f t="shared" si="8"/>
        <v>0.2739130434782609</v>
      </c>
      <c r="N133" s="78">
        <f t="shared" si="9"/>
        <v>1.26E-2</v>
      </c>
      <c r="O133" s="342"/>
      <c r="P133" s="1217"/>
    </row>
    <row r="134" spans="1:16" s="80" customFormat="1" ht="17.25" customHeight="1">
      <c r="A134" s="194">
        <v>145</v>
      </c>
      <c r="B134" s="194" t="s">
        <v>340</v>
      </c>
      <c r="C134" s="244" t="s">
        <v>1433</v>
      </c>
      <c r="D134" s="244" t="s">
        <v>235</v>
      </c>
      <c r="E134" s="211">
        <v>2.5000000000000001E-2</v>
      </c>
      <c r="F134" s="194" t="s">
        <v>1168</v>
      </c>
      <c r="G134" s="149" t="s">
        <v>1247</v>
      </c>
      <c r="H134" s="194">
        <v>0</v>
      </c>
      <c r="I134" s="1364">
        <v>42730</v>
      </c>
      <c r="J134" s="524">
        <v>0.37519999999999998</v>
      </c>
      <c r="K134" s="524">
        <v>0.2944</v>
      </c>
      <c r="L134" s="76">
        <f t="shared" ref="L134:L140" si="10">J134-K134</f>
        <v>8.0799999999999983E-2</v>
      </c>
      <c r="M134" s="77">
        <f t="shared" si="8"/>
        <v>0.27445652173913038</v>
      </c>
      <c r="N134" s="78">
        <f t="shared" si="9"/>
        <v>2.0199999999999997E-3</v>
      </c>
      <c r="O134" s="342"/>
      <c r="P134" s="1217"/>
    </row>
    <row r="135" spans="1:16" s="80" customFormat="1" ht="17.25" customHeight="1">
      <c r="A135" s="194">
        <v>146</v>
      </c>
      <c r="B135" s="194" t="s">
        <v>342</v>
      </c>
      <c r="C135" s="244" t="s">
        <v>1434</v>
      </c>
      <c r="D135" s="244" t="s">
        <v>235</v>
      </c>
      <c r="E135" s="211">
        <v>2.5000000000000001E-2</v>
      </c>
      <c r="F135" s="194" t="s">
        <v>1168</v>
      </c>
      <c r="G135" s="149" t="s">
        <v>1247</v>
      </c>
      <c r="H135" s="194">
        <v>0</v>
      </c>
      <c r="I135" s="1364">
        <v>42730</v>
      </c>
      <c r="J135" s="524">
        <v>0.64490000000000003</v>
      </c>
      <c r="K135" s="524">
        <v>0.50600000000000001</v>
      </c>
      <c r="L135" s="76">
        <f t="shared" si="10"/>
        <v>0.13890000000000002</v>
      </c>
      <c r="M135" s="77">
        <f t="shared" ref="M135:M140" si="11">L135/K135</f>
        <v>0.27450592885375497</v>
      </c>
      <c r="N135" s="78">
        <f t="shared" si="9"/>
        <v>3.4725000000000008E-3</v>
      </c>
      <c r="O135" s="342"/>
      <c r="P135" s="1217"/>
    </row>
    <row r="136" spans="1:16" s="80" customFormat="1" ht="17.25" customHeight="1">
      <c r="A136" s="194">
        <v>147</v>
      </c>
      <c r="B136" s="194" t="s">
        <v>249</v>
      </c>
      <c r="C136" s="244" t="s">
        <v>1435</v>
      </c>
      <c r="D136" s="244" t="s">
        <v>215</v>
      </c>
      <c r="E136" s="211">
        <v>8.3299999999999999E-2</v>
      </c>
      <c r="F136" s="194" t="s">
        <v>1168</v>
      </c>
      <c r="G136" s="149" t="s">
        <v>1247</v>
      </c>
      <c r="H136" s="194">
        <v>0</v>
      </c>
      <c r="I136" s="1364">
        <v>42730</v>
      </c>
      <c r="J136" s="524">
        <v>2.9192999999999998</v>
      </c>
      <c r="K136" s="524">
        <v>2.2907999999999999</v>
      </c>
      <c r="L136" s="76">
        <f t="shared" si="10"/>
        <v>0.62849999999999984</v>
      </c>
      <c r="M136" s="77">
        <f t="shared" si="11"/>
        <v>0.27435830277632262</v>
      </c>
      <c r="N136" s="78">
        <f>L136*E136</f>
        <v>5.2354049999999985E-2</v>
      </c>
      <c r="O136" s="342"/>
      <c r="P136" s="1217"/>
    </row>
    <row r="137" spans="1:16" s="80" customFormat="1" ht="17.25" customHeight="1">
      <c r="A137" s="194">
        <v>148</v>
      </c>
      <c r="B137" s="194" t="s">
        <v>250</v>
      </c>
      <c r="C137" s="244" t="s">
        <v>1436</v>
      </c>
      <c r="D137" s="244" t="s">
        <v>408</v>
      </c>
      <c r="E137" s="211">
        <v>8.3299999999999999E-2</v>
      </c>
      <c r="F137" s="194" t="s">
        <v>1168</v>
      </c>
      <c r="G137" s="149" t="s">
        <v>1247</v>
      </c>
      <c r="H137" s="194">
        <v>0</v>
      </c>
      <c r="I137" s="1364">
        <v>42730</v>
      </c>
      <c r="J137" s="524">
        <v>2.9192999999999998</v>
      </c>
      <c r="K137" s="524">
        <v>2.2907999999999999</v>
      </c>
      <c r="L137" s="76">
        <f t="shared" si="10"/>
        <v>0.62849999999999984</v>
      </c>
      <c r="M137" s="77">
        <f t="shared" si="11"/>
        <v>0.27435830277632262</v>
      </c>
      <c r="N137" s="78">
        <f>L137*E137</f>
        <v>5.2354049999999985E-2</v>
      </c>
      <c r="O137" s="342"/>
      <c r="P137" s="1217"/>
    </row>
    <row r="138" spans="1:16" s="80" customFormat="1" ht="17.25" customHeight="1">
      <c r="A138" s="194">
        <v>149</v>
      </c>
      <c r="B138" s="194" t="s">
        <v>251</v>
      </c>
      <c r="C138" s="244" t="s">
        <v>1437</v>
      </c>
      <c r="D138" s="244" t="s">
        <v>253</v>
      </c>
      <c r="E138" s="211">
        <v>8.3299999999999999E-2</v>
      </c>
      <c r="F138" s="194" t="s">
        <v>1168</v>
      </c>
      <c r="G138" s="149" t="s">
        <v>1247</v>
      </c>
      <c r="H138" s="194">
        <v>0</v>
      </c>
      <c r="I138" s="1364">
        <v>42730</v>
      </c>
      <c r="J138" s="524">
        <v>5.0766</v>
      </c>
      <c r="K138" s="524">
        <v>3.9836</v>
      </c>
      <c r="L138" s="76">
        <f t="shared" si="10"/>
        <v>1.093</v>
      </c>
      <c r="M138" s="77">
        <f t="shared" si="11"/>
        <v>0.27437493724269502</v>
      </c>
      <c r="N138" s="78">
        <f>L138*E138</f>
        <v>9.10469E-2</v>
      </c>
      <c r="O138" s="342"/>
      <c r="P138" s="1217"/>
    </row>
    <row r="139" spans="1:16" s="80" customFormat="1" ht="17.25" customHeight="1">
      <c r="A139" s="194">
        <v>150</v>
      </c>
      <c r="B139" s="194" t="s">
        <v>252</v>
      </c>
      <c r="C139" s="244" t="s">
        <v>1438</v>
      </c>
      <c r="D139" s="244" t="s">
        <v>216</v>
      </c>
      <c r="E139" s="211">
        <v>8.3299999999999999E-2</v>
      </c>
      <c r="F139" s="194" t="s">
        <v>1168</v>
      </c>
      <c r="G139" s="149" t="s">
        <v>1247</v>
      </c>
      <c r="H139" s="194">
        <v>0</v>
      </c>
      <c r="I139" s="1364">
        <v>42730</v>
      </c>
      <c r="J139" s="524">
        <v>5.0766</v>
      </c>
      <c r="K139" s="524">
        <v>3.9836</v>
      </c>
      <c r="L139" s="76">
        <f t="shared" si="10"/>
        <v>1.093</v>
      </c>
      <c r="M139" s="77">
        <f t="shared" si="11"/>
        <v>0.27437493724269502</v>
      </c>
      <c r="N139" s="78">
        <f>L139*E139</f>
        <v>9.10469E-2</v>
      </c>
      <c r="O139" s="342"/>
      <c r="P139" s="1217"/>
    </row>
    <row r="140" spans="1:16" s="80" customFormat="1" ht="17.25" customHeight="1">
      <c r="A140" s="194">
        <v>151</v>
      </c>
      <c r="B140" s="194" t="s">
        <v>239</v>
      </c>
      <c r="C140" s="244" t="s">
        <v>1439</v>
      </c>
      <c r="D140" s="244" t="s">
        <v>246</v>
      </c>
      <c r="E140" s="211">
        <v>0.25</v>
      </c>
      <c r="F140" s="194" t="s">
        <v>1168</v>
      </c>
      <c r="G140" s="149" t="s">
        <v>1247</v>
      </c>
      <c r="H140" s="194">
        <v>0</v>
      </c>
      <c r="I140" s="1364">
        <v>42730</v>
      </c>
      <c r="J140" s="524">
        <v>4.2691999999999997</v>
      </c>
      <c r="K140" s="524">
        <v>3.35</v>
      </c>
      <c r="L140" s="76">
        <f t="shared" si="10"/>
        <v>0.91919999999999957</v>
      </c>
      <c r="M140" s="77">
        <f t="shared" si="11"/>
        <v>0.27438805970149238</v>
      </c>
      <c r="N140" s="78">
        <f>L140*E140</f>
        <v>0.22979999999999989</v>
      </c>
      <c r="O140" s="342"/>
      <c r="P140" s="1217"/>
    </row>
    <row r="141" spans="1:16" s="80" customFormat="1" ht="17.25" customHeight="1">
      <c r="A141" s="194">
        <v>152</v>
      </c>
      <c r="B141" s="194" t="s">
        <v>237</v>
      </c>
      <c r="C141" s="244" t="s">
        <v>1440</v>
      </c>
      <c r="D141" s="244" t="s">
        <v>245</v>
      </c>
      <c r="E141" s="211">
        <v>0.25</v>
      </c>
      <c r="F141" s="194" t="s">
        <v>1168</v>
      </c>
      <c r="G141" s="149" t="s">
        <v>1247</v>
      </c>
      <c r="H141" s="194">
        <v>0</v>
      </c>
      <c r="I141" s="1364">
        <v>42730</v>
      </c>
      <c r="J141" s="524">
        <v>5.4161999999999999</v>
      </c>
      <c r="K141" s="524">
        <v>4.25</v>
      </c>
      <c r="L141" s="76"/>
      <c r="M141" s="77"/>
      <c r="N141" s="78"/>
      <c r="O141" s="342"/>
      <c r="P141" s="1217"/>
    </row>
    <row r="142" spans="1:16" s="80" customFormat="1" ht="17.25" customHeight="1">
      <c r="A142" s="194">
        <v>153</v>
      </c>
      <c r="B142" s="194" t="s">
        <v>240</v>
      </c>
      <c r="C142" s="244" t="s">
        <v>1441</v>
      </c>
      <c r="D142" s="244" t="s">
        <v>245</v>
      </c>
      <c r="E142" s="211">
        <v>0.25</v>
      </c>
      <c r="F142" s="194" t="s">
        <v>1168</v>
      </c>
      <c r="G142" s="149" t="s">
        <v>1247</v>
      </c>
      <c r="H142" s="194">
        <v>0</v>
      </c>
      <c r="I142" s="1364">
        <v>42730</v>
      </c>
      <c r="J142" s="524">
        <v>1.9242999999999999</v>
      </c>
      <c r="K142" s="524">
        <v>1.51</v>
      </c>
      <c r="L142" s="76"/>
      <c r="M142" s="77"/>
      <c r="N142" s="78"/>
      <c r="O142" s="342"/>
      <c r="P142" s="1217"/>
    </row>
    <row r="143" spans="1:16" s="80" customFormat="1" ht="17.25" customHeight="1">
      <c r="A143" s="194">
        <v>154</v>
      </c>
      <c r="B143" s="194" t="s">
        <v>243</v>
      </c>
      <c r="C143" s="244" t="s">
        <v>1442</v>
      </c>
      <c r="D143" s="244" t="s">
        <v>245</v>
      </c>
      <c r="E143" s="211">
        <v>0.25</v>
      </c>
      <c r="F143" s="194" t="s">
        <v>1168</v>
      </c>
      <c r="G143" s="149" t="s">
        <v>1247</v>
      </c>
      <c r="H143" s="194">
        <v>0</v>
      </c>
      <c r="I143" s="1364">
        <v>42730</v>
      </c>
      <c r="J143" s="524">
        <v>0.79010000000000002</v>
      </c>
      <c r="K143" s="524">
        <v>0.62</v>
      </c>
      <c r="L143" s="76"/>
      <c r="M143" s="77"/>
      <c r="N143" s="78"/>
      <c r="O143" s="342"/>
      <c r="P143" s="1217"/>
    </row>
    <row r="144" spans="1:16" s="80" customFormat="1" ht="17.25" customHeight="1">
      <c r="A144" s="194">
        <v>155</v>
      </c>
      <c r="B144" s="194" t="s">
        <v>236</v>
      </c>
      <c r="C144" s="244" t="s">
        <v>1443</v>
      </c>
      <c r="D144" s="244" t="s">
        <v>244</v>
      </c>
      <c r="E144" s="211">
        <v>0.5</v>
      </c>
      <c r="F144" s="194" t="s">
        <v>1168</v>
      </c>
      <c r="G144" s="149" t="s">
        <v>1247</v>
      </c>
      <c r="H144" s="194">
        <v>0</v>
      </c>
      <c r="I144" s="1364">
        <v>42730</v>
      </c>
      <c r="J144" s="524">
        <v>3.4026000000000001</v>
      </c>
      <c r="K144" s="524">
        <v>2.67</v>
      </c>
      <c r="L144" s="76"/>
      <c r="M144" s="77"/>
      <c r="N144" s="78"/>
      <c r="O144" s="342"/>
      <c r="P144" s="1217"/>
    </row>
    <row r="145" spans="1:18" s="80" customFormat="1" ht="17.25" customHeight="1">
      <c r="A145" s="194">
        <v>156</v>
      </c>
      <c r="B145" s="194" t="s">
        <v>241</v>
      </c>
      <c r="C145" s="244" t="s">
        <v>1444</v>
      </c>
      <c r="D145" s="244" t="s">
        <v>244</v>
      </c>
      <c r="E145" s="211">
        <v>0.5</v>
      </c>
      <c r="F145" s="194" t="s">
        <v>1168</v>
      </c>
      <c r="G145" s="149" t="s">
        <v>1247</v>
      </c>
      <c r="H145" s="194">
        <v>0</v>
      </c>
      <c r="I145" s="1364">
        <v>42730</v>
      </c>
      <c r="J145" s="524">
        <v>1.1724000000000001</v>
      </c>
      <c r="K145" s="524">
        <v>0.92</v>
      </c>
      <c r="L145" s="76"/>
      <c r="M145" s="77"/>
      <c r="N145" s="78"/>
      <c r="O145" s="342"/>
      <c r="P145" s="1217"/>
    </row>
    <row r="146" spans="1:18" s="80" customFormat="1" ht="17.25" customHeight="1">
      <c r="A146" s="194">
        <v>157</v>
      </c>
      <c r="B146" s="194" t="s">
        <v>242</v>
      </c>
      <c r="C146" s="244" t="s">
        <v>1445</v>
      </c>
      <c r="D146" s="244" t="s">
        <v>247</v>
      </c>
      <c r="E146" s="211">
        <v>0.5</v>
      </c>
      <c r="F146" s="194" t="s">
        <v>1168</v>
      </c>
      <c r="G146" s="149" t="s">
        <v>1247</v>
      </c>
      <c r="H146" s="194">
        <v>0</v>
      </c>
      <c r="I146" s="1364">
        <v>42730</v>
      </c>
      <c r="J146" s="524">
        <v>0.50980000000000003</v>
      </c>
      <c r="K146" s="524">
        <v>0.4</v>
      </c>
      <c r="L146" s="76"/>
      <c r="M146" s="77"/>
      <c r="N146" s="78"/>
      <c r="O146" s="342"/>
      <c r="P146" s="1217"/>
    </row>
    <row r="147" spans="1:18" s="80" customFormat="1" ht="17.25" customHeight="1">
      <c r="A147" s="194">
        <v>158</v>
      </c>
      <c r="B147" s="194" t="s">
        <v>1030</v>
      </c>
      <c r="C147" s="244" t="s">
        <v>1446</v>
      </c>
      <c r="D147" s="244" t="s">
        <v>1029</v>
      </c>
      <c r="E147" s="211"/>
      <c r="F147" s="194" t="s">
        <v>1168</v>
      </c>
      <c r="G147" s="149" t="s">
        <v>1247</v>
      </c>
      <c r="H147" s="194">
        <v>0</v>
      </c>
      <c r="I147" s="1364">
        <v>42730</v>
      </c>
      <c r="J147" s="181">
        <v>2.7017000000000002</v>
      </c>
      <c r="K147" s="181">
        <v>2.12</v>
      </c>
      <c r="L147" s="76"/>
      <c r="M147" s="77"/>
      <c r="N147" s="78"/>
      <c r="O147" s="342"/>
      <c r="P147" s="1217"/>
    </row>
    <row r="148" spans="1:18" s="80" customFormat="1" ht="17.25" customHeight="1">
      <c r="A148" s="194"/>
      <c r="B148" s="194" t="s">
        <v>7</v>
      </c>
      <c r="C148" s="244" t="s">
        <v>1446</v>
      </c>
      <c r="D148" s="244" t="s">
        <v>1029</v>
      </c>
      <c r="E148" s="211"/>
      <c r="F148" s="194" t="s">
        <v>1168</v>
      </c>
      <c r="G148" s="149" t="s">
        <v>1247</v>
      </c>
      <c r="H148" s="194">
        <v>0</v>
      </c>
      <c r="I148" s="1364">
        <v>42730</v>
      </c>
      <c r="J148" s="524">
        <v>2.7017000000000002</v>
      </c>
      <c r="K148" s="524">
        <v>2.12</v>
      </c>
      <c r="L148" s="76"/>
      <c r="M148" s="77"/>
      <c r="N148" s="78"/>
      <c r="O148" s="342"/>
      <c r="P148" s="1217"/>
    </row>
    <row r="149" spans="1:18" s="80" customFormat="1" ht="17.25" customHeight="1">
      <c r="A149" s="194">
        <v>159</v>
      </c>
      <c r="B149" s="194" t="s">
        <v>8</v>
      </c>
      <c r="C149" s="244" t="s">
        <v>1447</v>
      </c>
      <c r="D149" s="244" t="s">
        <v>1309</v>
      </c>
      <c r="E149" s="211"/>
      <c r="F149" s="194" t="s">
        <v>1168</v>
      </c>
      <c r="G149" s="149" t="s">
        <v>1247</v>
      </c>
      <c r="H149" s="194">
        <v>0</v>
      </c>
      <c r="I149" s="1364">
        <v>42730</v>
      </c>
      <c r="J149" s="524">
        <v>5.4161999999999999</v>
      </c>
      <c r="K149" s="524">
        <v>4.25</v>
      </c>
      <c r="L149" s="76"/>
      <c r="M149" s="77"/>
      <c r="N149" s="78"/>
      <c r="O149" s="342"/>
      <c r="P149" s="1217"/>
    </row>
    <row r="150" spans="1:18" s="870" customFormat="1" ht="17.25" customHeight="1">
      <c r="A150" s="373">
        <v>160</v>
      </c>
      <c r="B150" s="373" t="s">
        <v>1310</v>
      </c>
      <c r="C150" s="1249" t="s">
        <v>1448</v>
      </c>
      <c r="D150" s="1249" t="s">
        <v>631</v>
      </c>
      <c r="E150" s="1250"/>
      <c r="F150" s="373" t="s">
        <v>1168</v>
      </c>
      <c r="G150" s="363" t="s">
        <v>1247</v>
      </c>
      <c r="H150" s="373">
        <v>0</v>
      </c>
      <c r="I150" s="1364">
        <v>42730</v>
      </c>
      <c r="J150" s="1251">
        <v>27.947600000000001</v>
      </c>
      <c r="K150" s="1251">
        <v>21.93</v>
      </c>
      <c r="L150" s="339"/>
      <c r="M150" s="340"/>
      <c r="N150" s="341"/>
      <c r="O150" s="342"/>
      <c r="P150" s="1217"/>
    </row>
    <row r="151" spans="1:18" s="870" customFormat="1" ht="17.25" customHeight="1">
      <c r="A151" s="373"/>
      <c r="B151" s="373" t="s">
        <v>9</v>
      </c>
      <c r="C151" s="1249" t="s">
        <v>1448</v>
      </c>
      <c r="D151" s="1249" t="s">
        <v>631</v>
      </c>
      <c r="E151" s="1250"/>
      <c r="F151" s="373" t="s">
        <v>1168</v>
      </c>
      <c r="G151" s="363" t="s">
        <v>1247</v>
      </c>
      <c r="H151" s="373">
        <v>150</v>
      </c>
      <c r="I151" s="1364">
        <v>42730</v>
      </c>
      <c r="J151" s="1251">
        <v>27.947600000000001</v>
      </c>
      <c r="K151" s="1251">
        <v>21.93</v>
      </c>
      <c r="L151" s="339"/>
      <c r="M151" s="340"/>
      <c r="N151" s="341"/>
      <c r="O151" s="342"/>
      <c r="P151" s="1217"/>
    </row>
    <row r="152" spans="1:18" s="1247" customFormat="1">
      <c r="A152" s="1240"/>
      <c r="B152" s="1241" t="s">
        <v>9</v>
      </c>
      <c r="C152" s="1242" t="s">
        <v>15</v>
      </c>
      <c r="D152" s="1242" t="s">
        <v>1299</v>
      </c>
      <c r="E152" s="1243"/>
      <c r="F152" s="1241" t="s">
        <v>1168</v>
      </c>
      <c r="G152" s="1244" t="s">
        <v>1247</v>
      </c>
      <c r="H152" s="1241">
        <v>600</v>
      </c>
      <c r="I152" s="1364">
        <v>42730</v>
      </c>
      <c r="J152" s="1245">
        <v>6.9836999999999998</v>
      </c>
      <c r="K152" s="1245">
        <v>5.48</v>
      </c>
      <c r="L152" s="1246"/>
      <c r="M152" s="1246"/>
      <c r="N152" s="1246"/>
      <c r="O152" s="342"/>
      <c r="P152" s="1217"/>
      <c r="Q152" s="870"/>
      <c r="R152" s="870"/>
    </row>
    <row r="153" spans="1:18" s="1247" customFormat="1">
      <c r="A153" s="1240"/>
      <c r="B153" s="1241" t="s">
        <v>9</v>
      </c>
      <c r="C153" s="1242" t="s">
        <v>15</v>
      </c>
      <c r="D153" s="1242" t="s">
        <v>1299</v>
      </c>
      <c r="E153" s="1243"/>
      <c r="F153" s="1241" t="s">
        <v>1168</v>
      </c>
      <c r="G153" s="1244" t="s">
        <v>1247</v>
      </c>
      <c r="H153" s="1241">
        <v>800</v>
      </c>
      <c r="I153" s="1364">
        <v>42730</v>
      </c>
      <c r="J153" s="1245">
        <v>5.2378</v>
      </c>
      <c r="K153" s="1245">
        <v>4.1100000000000003</v>
      </c>
      <c r="L153" s="1246"/>
      <c r="M153" s="1246"/>
      <c r="N153" s="1246"/>
      <c r="O153" s="342"/>
      <c r="P153" s="1217"/>
      <c r="Q153" s="870"/>
      <c r="R153" s="870"/>
    </row>
    <row r="154" spans="1:18" s="1247" customFormat="1">
      <c r="A154" s="1240"/>
      <c r="B154" s="1241" t="s">
        <v>9</v>
      </c>
      <c r="C154" s="1242" t="s">
        <v>15</v>
      </c>
      <c r="D154" s="1242" t="s">
        <v>1299</v>
      </c>
      <c r="E154" s="1243"/>
      <c r="F154" s="1241" t="s">
        <v>1168</v>
      </c>
      <c r="G154" s="1244" t="s">
        <v>1247</v>
      </c>
      <c r="H154" s="1248">
        <v>2000</v>
      </c>
      <c r="I154" s="1364">
        <v>42730</v>
      </c>
      <c r="J154" s="1245">
        <v>4.7663000000000002</v>
      </c>
      <c r="K154" s="1245">
        <v>3.74</v>
      </c>
      <c r="L154" s="1246"/>
      <c r="M154" s="1246"/>
      <c r="N154" s="1246"/>
      <c r="O154" s="342"/>
      <c r="P154" s="1217"/>
      <c r="Q154" s="870"/>
      <c r="R154" s="870"/>
    </row>
    <row r="155" spans="1:18" s="1247" customFormat="1">
      <c r="A155" s="1240">
        <v>161</v>
      </c>
      <c r="B155" s="1241" t="s">
        <v>10</v>
      </c>
      <c r="C155" s="1242" t="s">
        <v>16</v>
      </c>
      <c r="D155" s="1242" t="s">
        <v>1311</v>
      </c>
      <c r="E155" s="1243"/>
      <c r="F155" s="1241" t="s">
        <v>1168</v>
      </c>
      <c r="G155" s="1244" t="s">
        <v>1247</v>
      </c>
      <c r="H155" s="1241">
        <v>0</v>
      </c>
      <c r="I155" s="1364">
        <v>42730</v>
      </c>
      <c r="J155" s="1245">
        <v>27.947600000000001</v>
      </c>
      <c r="K155" s="1245">
        <v>21.93</v>
      </c>
      <c r="L155" s="1246"/>
      <c r="M155" s="1246"/>
      <c r="N155" s="1246"/>
      <c r="O155" s="342"/>
      <c r="P155" s="1217"/>
      <c r="Q155" s="870"/>
      <c r="R155" s="870"/>
    </row>
    <row r="156" spans="1:18" s="1247" customFormat="1">
      <c r="A156" s="1240"/>
      <c r="B156" s="1241" t="s">
        <v>10</v>
      </c>
      <c r="C156" s="1242" t="s">
        <v>16</v>
      </c>
      <c r="D156" s="1242" t="s">
        <v>1311</v>
      </c>
      <c r="E156" s="1243"/>
      <c r="F156" s="1241" t="s">
        <v>1168</v>
      </c>
      <c r="G156" s="1244" t="s">
        <v>1247</v>
      </c>
      <c r="H156" s="1241">
        <v>150</v>
      </c>
      <c r="I156" s="1364">
        <v>42730</v>
      </c>
      <c r="J156" s="1245">
        <v>27.947600000000001</v>
      </c>
      <c r="K156" s="1245">
        <v>21.93</v>
      </c>
      <c r="L156" s="1246"/>
      <c r="M156" s="1246"/>
      <c r="N156" s="1246"/>
      <c r="O156" s="342"/>
      <c r="P156" s="1217"/>
      <c r="Q156" s="870"/>
      <c r="R156" s="870"/>
    </row>
    <row r="157" spans="1:18" s="1247" customFormat="1">
      <c r="A157" s="1240"/>
      <c r="B157" s="1241" t="s">
        <v>10</v>
      </c>
      <c r="C157" s="1242" t="s">
        <v>16</v>
      </c>
      <c r="D157" s="1242" t="s">
        <v>1311</v>
      </c>
      <c r="E157" s="1243"/>
      <c r="F157" s="1241" t="s">
        <v>1168</v>
      </c>
      <c r="G157" s="1244" t="s">
        <v>1247</v>
      </c>
      <c r="H157" s="1241">
        <v>600</v>
      </c>
      <c r="I157" s="1364">
        <v>42730</v>
      </c>
      <c r="J157" s="1245">
        <v>6.9836999999999998</v>
      </c>
      <c r="K157" s="1245">
        <v>5.48</v>
      </c>
      <c r="L157" s="1246"/>
      <c r="M157" s="1246"/>
      <c r="N157" s="1246"/>
      <c r="O157" s="342"/>
      <c r="P157" s="1217"/>
      <c r="Q157" s="870"/>
      <c r="R157" s="870"/>
    </row>
    <row r="158" spans="1:18" s="1247" customFormat="1">
      <c r="A158" s="1240"/>
      <c r="B158" s="1241" t="s">
        <v>10</v>
      </c>
      <c r="C158" s="1242" t="s">
        <v>16</v>
      </c>
      <c r="D158" s="1242" t="s">
        <v>1311</v>
      </c>
      <c r="E158" s="1243"/>
      <c r="F158" s="1241" t="s">
        <v>1168</v>
      </c>
      <c r="G158" s="1244" t="s">
        <v>1247</v>
      </c>
      <c r="H158" s="1241">
        <v>800</v>
      </c>
      <c r="I158" s="1364">
        <v>42730</v>
      </c>
      <c r="J158" s="1245">
        <v>5.2378</v>
      </c>
      <c r="K158" s="1245">
        <v>4.1100000000000003</v>
      </c>
      <c r="L158" s="1246"/>
      <c r="M158" s="1246"/>
      <c r="N158" s="1246"/>
      <c r="O158" s="342"/>
      <c r="P158" s="1217"/>
      <c r="Q158" s="870"/>
      <c r="R158" s="870"/>
    </row>
    <row r="159" spans="1:18" s="1247" customFormat="1">
      <c r="A159" s="1240"/>
      <c r="B159" s="1241" t="s">
        <v>10</v>
      </c>
      <c r="C159" s="1242" t="s">
        <v>16</v>
      </c>
      <c r="D159" s="1242" t="s">
        <v>1311</v>
      </c>
      <c r="E159" s="1243"/>
      <c r="F159" s="1241" t="s">
        <v>1168</v>
      </c>
      <c r="G159" s="1244" t="s">
        <v>1247</v>
      </c>
      <c r="H159" s="1248">
        <v>2000</v>
      </c>
      <c r="I159" s="1364">
        <v>42730</v>
      </c>
      <c r="J159" s="1245">
        <v>4.7663000000000002</v>
      </c>
      <c r="K159" s="1245">
        <v>3.74</v>
      </c>
      <c r="L159" s="1246"/>
      <c r="M159" s="1246"/>
      <c r="N159" s="1246"/>
      <c r="O159" s="342"/>
      <c r="P159" s="1217"/>
      <c r="Q159" s="870"/>
      <c r="R159" s="870"/>
    </row>
    <row r="160" spans="1:18" s="254" customFormat="1">
      <c r="A160" s="250">
        <v>162</v>
      </c>
      <c r="B160" s="247" t="s">
        <v>11</v>
      </c>
      <c r="C160" s="251" t="s">
        <v>17</v>
      </c>
      <c r="D160" s="251" t="s">
        <v>1300</v>
      </c>
      <c r="E160" s="527"/>
      <c r="F160" s="247" t="s">
        <v>1168</v>
      </c>
      <c r="G160" s="252" t="s">
        <v>1247</v>
      </c>
      <c r="H160" s="247">
        <v>0</v>
      </c>
      <c r="I160" s="1364">
        <v>42730</v>
      </c>
      <c r="J160" s="253">
        <v>2.5558999999999998</v>
      </c>
      <c r="K160" s="253">
        <v>2.0055999999999998</v>
      </c>
      <c r="L160" s="248"/>
      <c r="M160" s="248"/>
      <c r="N160" s="248"/>
      <c r="O160" s="342"/>
      <c r="P160" s="1217"/>
      <c r="Q160" s="80"/>
      <c r="R160" s="80"/>
    </row>
    <row r="161" spans="1:18" s="254" customFormat="1">
      <c r="A161" s="250">
        <v>163</v>
      </c>
      <c r="B161" s="247" t="s">
        <v>1312</v>
      </c>
      <c r="C161" s="251" t="s">
        <v>18</v>
      </c>
      <c r="D161" s="251" t="s">
        <v>1301</v>
      </c>
      <c r="E161" s="527"/>
      <c r="F161" s="247" t="s">
        <v>1168</v>
      </c>
      <c r="G161" s="252" t="s">
        <v>1247</v>
      </c>
      <c r="H161" s="247">
        <v>0</v>
      </c>
      <c r="I161" s="1364">
        <v>42730</v>
      </c>
      <c r="J161" s="253">
        <v>3.1656</v>
      </c>
      <c r="K161" s="253">
        <v>2.484</v>
      </c>
      <c r="L161" s="248"/>
      <c r="M161" s="248"/>
      <c r="N161" s="248"/>
      <c r="O161" s="342"/>
      <c r="P161" s="1217"/>
      <c r="Q161" s="80"/>
      <c r="R161" s="80"/>
    </row>
    <row r="162" spans="1:18" s="254" customFormat="1">
      <c r="A162" s="250">
        <v>164</v>
      </c>
      <c r="B162" s="247" t="s">
        <v>12</v>
      </c>
      <c r="C162" s="251" t="s">
        <v>19</v>
      </c>
      <c r="D162" s="251" t="s">
        <v>1313</v>
      </c>
      <c r="E162" s="527"/>
      <c r="F162" s="247" t="s">
        <v>1168</v>
      </c>
      <c r="G162" s="252" t="s">
        <v>1247</v>
      </c>
      <c r="H162" s="247">
        <v>0</v>
      </c>
      <c r="I162" s="1364">
        <v>42730</v>
      </c>
      <c r="J162" s="253">
        <v>2.1339000000000001</v>
      </c>
      <c r="K162" s="253">
        <v>1.6744000000000001</v>
      </c>
      <c r="L162" s="248"/>
      <c r="M162" s="248"/>
      <c r="N162" s="248"/>
      <c r="O162" s="342"/>
      <c r="P162" s="1217"/>
      <c r="Q162" s="80"/>
      <c r="R162" s="80"/>
    </row>
    <row r="163" spans="1:18" s="254" customFormat="1">
      <c r="A163" s="250">
        <v>165</v>
      </c>
      <c r="B163" s="247" t="s">
        <v>13</v>
      </c>
      <c r="C163" s="251" t="s">
        <v>20</v>
      </c>
      <c r="D163" s="251" t="s">
        <v>1302</v>
      </c>
      <c r="E163" s="527"/>
      <c r="F163" s="247" t="s">
        <v>1168</v>
      </c>
      <c r="G163" s="252" t="s">
        <v>1247</v>
      </c>
      <c r="H163" s="247">
        <v>0</v>
      </c>
      <c r="I163" s="1364">
        <v>42730</v>
      </c>
      <c r="J163" s="253">
        <v>2.1339000000000001</v>
      </c>
      <c r="K163" s="253">
        <v>1.6744000000000001</v>
      </c>
      <c r="L163" s="248"/>
      <c r="M163" s="248"/>
      <c r="N163" s="248"/>
      <c r="O163" s="342"/>
      <c r="P163" s="1217"/>
      <c r="Q163" s="80"/>
      <c r="R163" s="80"/>
    </row>
    <row r="164" spans="1:18" s="254" customFormat="1">
      <c r="A164" s="250">
        <v>166</v>
      </c>
      <c r="B164" s="247" t="s">
        <v>1314</v>
      </c>
      <c r="C164" s="251" t="s">
        <v>1114</v>
      </c>
      <c r="D164" s="251" t="s">
        <v>1315</v>
      </c>
      <c r="E164" s="527"/>
      <c r="F164" s="247" t="s">
        <v>1168</v>
      </c>
      <c r="G164" s="252" t="s">
        <v>1247</v>
      </c>
      <c r="H164" s="247">
        <v>0</v>
      </c>
      <c r="I164" s="1364">
        <v>42730</v>
      </c>
      <c r="J164" s="253">
        <v>0.19120000000000001</v>
      </c>
      <c r="K164" s="253">
        <v>0.15</v>
      </c>
      <c r="L164" s="248"/>
      <c r="M164" s="248"/>
      <c r="N164" s="248"/>
      <c r="O164" s="342"/>
      <c r="P164" s="1217"/>
      <c r="Q164" s="80"/>
      <c r="R164" s="80"/>
    </row>
    <row r="165" spans="1:18" s="254" customFormat="1">
      <c r="A165" s="250">
        <v>167</v>
      </c>
      <c r="B165" s="247" t="s">
        <v>14</v>
      </c>
      <c r="C165" s="251" t="s">
        <v>21</v>
      </c>
      <c r="D165" s="251" t="s">
        <v>1316</v>
      </c>
      <c r="E165" s="527"/>
      <c r="F165" s="247" t="s">
        <v>1168</v>
      </c>
      <c r="G165" s="252" t="s">
        <v>1247</v>
      </c>
      <c r="H165" s="247">
        <v>0</v>
      </c>
      <c r="I165" s="1364">
        <v>42730</v>
      </c>
      <c r="J165" s="253">
        <v>0.39510000000000001</v>
      </c>
      <c r="K165" s="253">
        <v>0.31</v>
      </c>
      <c r="L165" s="248"/>
      <c r="M165" s="248"/>
      <c r="N165" s="248"/>
      <c r="O165" s="342"/>
      <c r="P165" s="1217"/>
      <c r="Q165" s="80"/>
      <c r="R165" s="80"/>
    </row>
    <row r="166" spans="1:18" s="254" customFormat="1">
      <c r="A166" s="250">
        <v>168</v>
      </c>
      <c r="B166" s="247" t="s">
        <v>1317</v>
      </c>
      <c r="C166" s="251" t="s">
        <v>22</v>
      </c>
      <c r="D166" s="251" t="s">
        <v>1316</v>
      </c>
      <c r="E166" s="527"/>
      <c r="F166" s="247" t="s">
        <v>1168</v>
      </c>
      <c r="G166" s="252" t="s">
        <v>1247</v>
      </c>
      <c r="H166" s="247">
        <v>0</v>
      </c>
      <c r="I166" s="1364">
        <v>42730</v>
      </c>
      <c r="J166" s="253">
        <v>6.3700000000000007E-2</v>
      </c>
      <c r="K166" s="253">
        <v>0.05</v>
      </c>
      <c r="L166" s="248"/>
      <c r="M166" s="248"/>
      <c r="N166" s="248"/>
      <c r="O166" s="342"/>
      <c r="P166" s="1217"/>
      <c r="Q166" s="80"/>
      <c r="R166" s="80"/>
    </row>
    <row r="167" spans="1:18" s="1247" customFormat="1">
      <c r="A167" s="1240">
        <v>169</v>
      </c>
      <c r="B167" s="1241" t="s">
        <v>1862</v>
      </c>
      <c r="C167" s="1242" t="s">
        <v>1340</v>
      </c>
      <c r="D167" s="1242" t="s">
        <v>1834</v>
      </c>
      <c r="E167" s="1243">
        <v>0.16670000000000001</v>
      </c>
      <c r="F167" s="1241" t="s">
        <v>313</v>
      </c>
      <c r="G167" s="1244" t="s">
        <v>1247</v>
      </c>
      <c r="H167" s="1241">
        <v>0</v>
      </c>
      <c r="I167" s="1364">
        <v>42730</v>
      </c>
      <c r="J167" s="1245">
        <v>27.947600000000001</v>
      </c>
      <c r="K167" s="1245">
        <v>21.93</v>
      </c>
      <c r="L167" s="1246"/>
      <c r="M167" s="1246"/>
      <c r="N167" s="1246"/>
      <c r="O167" s="342"/>
      <c r="P167" s="1217"/>
      <c r="Q167" s="870"/>
      <c r="R167" s="870"/>
    </row>
    <row r="168" spans="1:18" s="1247" customFormat="1">
      <c r="A168" s="1240"/>
      <c r="B168" s="1241" t="s">
        <v>1862</v>
      </c>
      <c r="C168" s="1242" t="s">
        <v>1340</v>
      </c>
      <c r="D168" s="1242" t="s">
        <v>1834</v>
      </c>
      <c r="E168" s="1243">
        <v>0.16670000000000001</v>
      </c>
      <c r="F168" s="1241" t="s">
        <v>313</v>
      </c>
      <c r="G168" s="1244" t="s">
        <v>1247</v>
      </c>
      <c r="H168" s="1241">
        <v>150</v>
      </c>
      <c r="I168" s="1364">
        <v>42730</v>
      </c>
      <c r="J168" s="1245">
        <v>27.947600000000001</v>
      </c>
      <c r="K168" s="1245">
        <v>21.93</v>
      </c>
      <c r="L168" s="1246"/>
      <c r="M168" s="1246"/>
      <c r="N168" s="1246"/>
      <c r="O168" s="342"/>
      <c r="P168" s="1217"/>
      <c r="Q168" s="870"/>
      <c r="R168" s="870"/>
    </row>
    <row r="169" spans="1:18" s="1247" customFormat="1">
      <c r="A169" s="1240"/>
      <c r="B169" s="1241" t="s">
        <v>1862</v>
      </c>
      <c r="C169" s="1242" t="s">
        <v>1340</v>
      </c>
      <c r="D169" s="1242" t="s">
        <v>1834</v>
      </c>
      <c r="E169" s="1243">
        <v>0.16670000000000001</v>
      </c>
      <c r="F169" s="1241" t="s">
        <v>313</v>
      </c>
      <c r="G169" s="1244" t="s">
        <v>1247</v>
      </c>
      <c r="H169" s="1241">
        <v>600</v>
      </c>
      <c r="I169" s="1364">
        <v>42730</v>
      </c>
      <c r="J169" s="1245">
        <v>6.9836999999999998</v>
      </c>
      <c r="K169" s="1245">
        <v>5.48</v>
      </c>
      <c r="L169" s="1246"/>
      <c r="M169" s="1246"/>
      <c r="N169" s="1246"/>
      <c r="O169" s="342"/>
      <c r="P169" s="1217"/>
      <c r="Q169" s="870"/>
      <c r="R169" s="870"/>
    </row>
    <row r="170" spans="1:18" s="1247" customFormat="1">
      <c r="A170" s="1240"/>
      <c r="B170" s="1241" t="s">
        <v>1862</v>
      </c>
      <c r="C170" s="1242" t="s">
        <v>1340</v>
      </c>
      <c r="D170" s="1242" t="s">
        <v>1834</v>
      </c>
      <c r="E170" s="1243">
        <v>0.16670000000000001</v>
      </c>
      <c r="F170" s="1241" t="s">
        <v>313</v>
      </c>
      <c r="G170" s="1244" t="s">
        <v>1247</v>
      </c>
      <c r="H170" s="1241">
        <v>800</v>
      </c>
      <c r="I170" s="1364">
        <v>42730</v>
      </c>
      <c r="J170" s="1245">
        <v>5.2378</v>
      </c>
      <c r="K170" s="1245">
        <v>4.1100000000000003</v>
      </c>
      <c r="L170" s="1246"/>
      <c r="M170" s="1246"/>
      <c r="N170" s="1246"/>
      <c r="O170" s="342"/>
      <c r="P170" s="1217"/>
      <c r="Q170" s="870"/>
      <c r="R170" s="870"/>
    </row>
    <row r="171" spans="1:18" s="1247" customFormat="1">
      <c r="A171" s="1240"/>
      <c r="B171" s="1241" t="s">
        <v>1862</v>
      </c>
      <c r="C171" s="1242" t="s">
        <v>1340</v>
      </c>
      <c r="D171" s="1242" t="s">
        <v>1834</v>
      </c>
      <c r="E171" s="1243">
        <v>0.16670000000000001</v>
      </c>
      <c r="F171" s="1241" t="s">
        <v>313</v>
      </c>
      <c r="G171" s="1244" t="s">
        <v>1247</v>
      </c>
      <c r="H171" s="1241">
        <v>2000</v>
      </c>
      <c r="I171" s="1364">
        <v>42730</v>
      </c>
      <c r="J171" s="1245">
        <v>4.7663000000000002</v>
      </c>
      <c r="K171" s="1245">
        <v>3.74</v>
      </c>
      <c r="L171" s="1246"/>
      <c r="M171" s="1246"/>
      <c r="N171" s="1246"/>
      <c r="O171" s="342"/>
      <c r="P171" s="1217"/>
      <c r="Q171" s="870"/>
      <c r="R171" s="870"/>
    </row>
    <row r="172" spans="1:18" s="254" customFormat="1">
      <c r="A172" s="250">
        <v>170</v>
      </c>
      <c r="B172" s="247" t="s">
        <v>1863</v>
      </c>
      <c r="C172" s="251" t="s">
        <v>1424</v>
      </c>
      <c r="D172" s="251" t="s">
        <v>1833</v>
      </c>
      <c r="E172" s="527">
        <v>0.33340000000000003</v>
      </c>
      <c r="F172" s="247" t="s">
        <v>313</v>
      </c>
      <c r="G172" s="252" t="s">
        <v>1247</v>
      </c>
      <c r="H172" s="247">
        <v>0</v>
      </c>
      <c r="I172" s="1364">
        <v>42730</v>
      </c>
      <c r="J172" s="253">
        <v>1.3717999999999999</v>
      </c>
      <c r="K172" s="253">
        <v>1.0764</v>
      </c>
      <c r="L172" s="248"/>
      <c r="M172" s="248"/>
      <c r="N172" s="248"/>
      <c r="O172" s="342"/>
      <c r="P172" s="1217"/>
      <c r="Q172" s="80"/>
      <c r="R172" s="80"/>
    </row>
    <row r="173" spans="1:18" s="254" customFormat="1">
      <c r="A173" s="250">
        <v>171</v>
      </c>
      <c r="B173" s="247" t="s">
        <v>1855</v>
      </c>
      <c r="C173" s="251" t="s">
        <v>1856</v>
      </c>
      <c r="D173" s="251" t="s">
        <v>1840</v>
      </c>
      <c r="E173" s="527">
        <v>0.33340000000000003</v>
      </c>
      <c r="F173" s="247" t="s">
        <v>313</v>
      </c>
      <c r="G173" s="252" t="s">
        <v>1247</v>
      </c>
      <c r="H173" s="247">
        <v>0</v>
      </c>
      <c r="I173" s="1364">
        <v>42730</v>
      </c>
      <c r="J173" s="253">
        <v>1.6821999999999999</v>
      </c>
      <c r="K173" s="253">
        <v>1.32</v>
      </c>
      <c r="L173" s="248"/>
      <c r="M173" s="248"/>
      <c r="N173" s="248"/>
      <c r="O173" s="342"/>
      <c r="P173" s="1217"/>
      <c r="Q173" s="80"/>
      <c r="R173" s="80"/>
    </row>
    <row r="174" spans="1:18" s="254" customFormat="1">
      <c r="A174" s="250">
        <v>172</v>
      </c>
      <c r="B174" s="247" t="s">
        <v>1857</v>
      </c>
      <c r="C174" s="251" t="s">
        <v>1858</v>
      </c>
      <c r="D174" s="251" t="s">
        <v>1859</v>
      </c>
      <c r="E174" s="527">
        <v>6.25E-2</v>
      </c>
      <c r="F174" s="247" t="s">
        <v>313</v>
      </c>
      <c r="G174" s="252" t="s">
        <v>1247</v>
      </c>
      <c r="H174" s="247">
        <v>0</v>
      </c>
      <c r="I174" s="1364">
        <v>42730</v>
      </c>
      <c r="J174" s="253">
        <v>8.6877999999999993</v>
      </c>
      <c r="K174" s="253">
        <v>6.8171999999999997</v>
      </c>
      <c r="L174" s="248"/>
      <c r="M174" s="248"/>
      <c r="N174" s="248"/>
      <c r="O174" s="342"/>
      <c r="P174" s="1217"/>
      <c r="Q174" s="80"/>
      <c r="R174" s="80"/>
    </row>
    <row r="175" spans="1:18" s="254" customFormat="1">
      <c r="A175" s="250">
        <v>173</v>
      </c>
      <c r="B175" s="247" t="s">
        <v>1860</v>
      </c>
      <c r="C175" s="251" t="s">
        <v>746</v>
      </c>
      <c r="D175" s="251" t="s">
        <v>1861</v>
      </c>
      <c r="E175" s="527">
        <v>0.16669999999999999</v>
      </c>
      <c r="F175" s="247" t="s">
        <v>313</v>
      </c>
      <c r="G175" s="252" t="s">
        <v>1247</v>
      </c>
      <c r="H175" s="247">
        <v>0</v>
      </c>
      <c r="I175" s="1364">
        <v>42730</v>
      </c>
      <c r="J175" s="1004">
        <v>0.2676</v>
      </c>
      <c r="K175" s="1004">
        <v>0.21</v>
      </c>
      <c r="L175" s="248"/>
      <c r="M175" s="248"/>
      <c r="N175" s="248"/>
      <c r="O175" s="342"/>
      <c r="P175" s="1217"/>
      <c r="Q175" s="80"/>
      <c r="R175" s="80"/>
    </row>
    <row r="176" spans="1:18" s="254" customFormat="1">
      <c r="A176" s="250">
        <v>174</v>
      </c>
      <c r="B176" s="247" t="s">
        <v>1864</v>
      </c>
      <c r="C176" s="251" t="s">
        <v>1865</v>
      </c>
      <c r="D176" s="251" t="s">
        <v>1866</v>
      </c>
      <c r="E176" s="527">
        <v>0.25</v>
      </c>
      <c r="F176" s="247" t="s">
        <v>313</v>
      </c>
      <c r="G176" s="252" t="s">
        <v>1247</v>
      </c>
      <c r="H176" s="247">
        <v>0</v>
      </c>
      <c r="I176" s="1364">
        <v>42730</v>
      </c>
      <c r="J176" s="253">
        <v>4.2691999999999997</v>
      </c>
      <c r="K176" s="253">
        <v>3.35</v>
      </c>
      <c r="L176" s="248"/>
      <c r="M176" s="248"/>
      <c r="N176" s="248"/>
      <c r="O176" s="342"/>
      <c r="P176" s="1217"/>
      <c r="Q176" s="80"/>
      <c r="R176" s="80"/>
    </row>
    <row r="177" spans="1:18">
      <c r="A177" s="1000">
        <v>175</v>
      </c>
      <c r="B177" s="1001" t="s">
        <v>1181</v>
      </c>
      <c r="C177" s="1002" t="s">
        <v>1912</v>
      </c>
      <c r="D177" s="1002" t="s">
        <v>2190</v>
      </c>
      <c r="E177" s="1003">
        <v>0.33339999999999997</v>
      </c>
      <c r="F177" s="1001" t="s">
        <v>1168</v>
      </c>
      <c r="G177" s="194" t="s">
        <v>1247</v>
      </c>
      <c r="H177" s="1001">
        <v>0</v>
      </c>
      <c r="I177" s="1364">
        <v>42730</v>
      </c>
      <c r="J177" s="1004">
        <v>1.6821999999999999</v>
      </c>
      <c r="K177" s="1004">
        <v>1.32</v>
      </c>
      <c r="L177" s="1005"/>
      <c r="M177" s="1005"/>
      <c r="N177" s="1005"/>
      <c r="O177" s="342"/>
      <c r="P177" s="1217"/>
      <c r="Q177" s="80"/>
      <c r="R177" s="80"/>
    </row>
    <row r="178" spans="1:18">
      <c r="A178" s="1000">
        <v>176</v>
      </c>
      <c r="B178" s="1001" t="s">
        <v>1169</v>
      </c>
      <c r="C178" s="1002" t="s">
        <v>1913</v>
      </c>
      <c r="D178" s="1002" t="s">
        <v>2191</v>
      </c>
      <c r="E178" s="1003">
        <v>0.16669999999999999</v>
      </c>
      <c r="F178" s="1001" t="s">
        <v>1168</v>
      </c>
      <c r="G178" s="194" t="s">
        <v>1247</v>
      </c>
      <c r="H178" s="1001">
        <v>0</v>
      </c>
      <c r="I178" s="1364">
        <v>42730</v>
      </c>
      <c r="J178" s="1004">
        <v>2.7271999999999998</v>
      </c>
      <c r="K178" s="1004">
        <v>2.14</v>
      </c>
      <c r="L178" s="1005"/>
      <c r="M178" s="1005"/>
      <c r="N178" s="1005"/>
      <c r="O178" s="342"/>
      <c r="P178" s="1217"/>
      <c r="Q178" s="80"/>
      <c r="R178" s="80"/>
    </row>
    <row r="179" spans="1:18">
      <c r="A179" s="1000">
        <v>177</v>
      </c>
      <c r="B179" s="1001" t="s">
        <v>2192</v>
      </c>
      <c r="C179" s="1002" t="s">
        <v>1914</v>
      </c>
      <c r="D179" s="1002" t="s">
        <v>1972</v>
      </c>
      <c r="E179" s="1003">
        <v>0.16669999999999999</v>
      </c>
      <c r="F179" s="1001" t="s">
        <v>1168</v>
      </c>
      <c r="G179" s="194" t="s">
        <v>1247</v>
      </c>
      <c r="H179" s="1001">
        <v>0</v>
      </c>
      <c r="I179" s="1364">
        <v>42730</v>
      </c>
      <c r="J179" s="1004">
        <v>3.5682999999999998</v>
      </c>
      <c r="K179" s="1004">
        <v>2.8</v>
      </c>
      <c r="L179" s="1005"/>
      <c r="M179" s="1005"/>
      <c r="N179" s="1005"/>
      <c r="O179" s="342"/>
      <c r="P179" s="1217"/>
      <c r="Q179" s="80"/>
      <c r="R179" s="80"/>
    </row>
    <row r="180" spans="1:18">
      <c r="A180" s="1000"/>
      <c r="B180" s="1001" t="s">
        <v>2192</v>
      </c>
      <c r="C180" s="1002" t="s">
        <v>1914</v>
      </c>
      <c r="D180" s="1002" t="s">
        <v>1972</v>
      </c>
      <c r="E180" s="1003">
        <v>0.16669999999999999</v>
      </c>
      <c r="F180" s="1001" t="s">
        <v>1168</v>
      </c>
      <c r="G180" s="194" t="s">
        <v>1247</v>
      </c>
      <c r="H180" s="1001">
        <v>2400</v>
      </c>
      <c r="I180" s="1364">
        <v>42730</v>
      </c>
      <c r="J180" s="1004">
        <v>3.5682999999999998</v>
      </c>
      <c r="K180" s="1004">
        <v>2.8</v>
      </c>
      <c r="L180" s="1005"/>
      <c r="M180" s="1005"/>
      <c r="N180" s="1005"/>
      <c r="O180" s="342"/>
      <c r="P180" s="1217"/>
      <c r="Q180" s="80"/>
      <c r="R180" s="80"/>
    </row>
    <row r="181" spans="1:18">
      <c r="A181" s="1000">
        <v>178</v>
      </c>
      <c r="B181" s="1001" t="s">
        <v>2193</v>
      </c>
      <c r="C181" s="1002" t="s">
        <v>1915</v>
      </c>
      <c r="D181" s="1002" t="s">
        <v>1974</v>
      </c>
      <c r="E181" s="1003">
        <v>0.25</v>
      </c>
      <c r="F181" s="1001" t="s">
        <v>1168</v>
      </c>
      <c r="G181" s="194" t="s">
        <v>1247</v>
      </c>
      <c r="H181" s="1001">
        <v>0</v>
      </c>
      <c r="I181" s="1364">
        <v>42730</v>
      </c>
      <c r="J181" s="1004">
        <v>3.6575000000000002</v>
      </c>
      <c r="K181" s="1004">
        <v>2.87</v>
      </c>
      <c r="L181" s="1005"/>
      <c r="M181" s="1005"/>
      <c r="N181" s="1005"/>
      <c r="O181" s="342"/>
      <c r="P181" s="1217"/>
      <c r="Q181" s="80"/>
      <c r="R181" s="80"/>
    </row>
    <row r="182" spans="1:18">
      <c r="A182" s="1000"/>
      <c r="B182" s="1001" t="s">
        <v>2193</v>
      </c>
      <c r="C182" s="1002" t="s">
        <v>1915</v>
      </c>
      <c r="D182" s="1002" t="s">
        <v>1974</v>
      </c>
      <c r="E182" s="1003">
        <v>0.25</v>
      </c>
      <c r="F182" s="1001" t="s">
        <v>1168</v>
      </c>
      <c r="G182" s="194" t="s">
        <v>1247</v>
      </c>
      <c r="H182" s="1001">
        <v>2400</v>
      </c>
      <c r="I182" s="1364">
        <v>42730</v>
      </c>
      <c r="J182" s="1004">
        <v>3.6575000000000002</v>
      </c>
      <c r="K182" s="1004">
        <v>2.87</v>
      </c>
      <c r="L182" s="1005"/>
      <c r="M182" s="1005"/>
      <c r="N182" s="1005"/>
      <c r="O182" s="342"/>
      <c r="P182" s="1217"/>
      <c r="Q182" s="80"/>
      <c r="R182" s="80"/>
    </row>
    <row r="183" spans="1:18">
      <c r="A183" s="1000">
        <v>179</v>
      </c>
      <c r="B183" s="1001" t="s">
        <v>2194</v>
      </c>
      <c r="C183" s="1002" t="s">
        <v>1916</v>
      </c>
      <c r="D183" s="1002" t="s">
        <v>1983</v>
      </c>
      <c r="E183" s="1003">
        <v>0.16669999999999999</v>
      </c>
      <c r="F183" s="1001" t="s">
        <v>1168</v>
      </c>
      <c r="G183" s="194" t="s">
        <v>1247</v>
      </c>
      <c r="H183" s="1001">
        <v>0</v>
      </c>
      <c r="I183" s="1364">
        <v>42730</v>
      </c>
      <c r="J183" s="1004">
        <v>6.3083</v>
      </c>
      <c r="K183" s="1004">
        <v>4.95</v>
      </c>
      <c r="L183" s="1005"/>
      <c r="M183" s="1005"/>
      <c r="N183" s="1005"/>
      <c r="O183" s="342"/>
      <c r="P183" s="1217"/>
      <c r="Q183" s="80"/>
      <c r="R183" s="80"/>
    </row>
    <row r="184" spans="1:18">
      <c r="A184" s="1000"/>
      <c r="B184" s="1001" t="s">
        <v>2194</v>
      </c>
      <c r="C184" s="1002" t="s">
        <v>1916</v>
      </c>
      <c r="D184" s="1002" t="s">
        <v>1983</v>
      </c>
      <c r="E184" s="1003">
        <v>0.16669999999999999</v>
      </c>
      <c r="F184" s="1001" t="s">
        <v>1168</v>
      </c>
      <c r="G184" s="194" t="s">
        <v>1247</v>
      </c>
      <c r="H184" s="1001">
        <v>1500</v>
      </c>
      <c r="I184" s="1364">
        <v>42730</v>
      </c>
      <c r="J184" s="1004">
        <v>6.3083</v>
      </c>
      <c r="K184" s="1004">
        <v>4.95</v>
      </c>
      <c r="L184" s="1005"/>
      <c r="M184" s="1005"/>
      <c r="N184" s="1005"/>
      <c r="O184" s="342"/>
      <c r="P184" s="1217"/>
      <c r="Q184" s="80"/>
      <c r="R184" s="80"/>
    </row>
    <row r="185" spans="1:18">
      <c r="A185" s="1000">
        <v>180</v>
      </c>
      <c r="B185" s="1001" t="s">
        <v>2195</v>
      </c>
      <c r="C185" s="1002" t="s">
        <v>1917</v>
      </c>
      <c r="D185" s="1002" t="s">
        <v>1976</v>
      </c>
      <c r="E185" s="1003">
        <v>0.25</v>
      </c>
      <c r="F185" s="1001" t="s">
        <v>1168</v>
      </c>
      <c r="G185" s="194" t="s">
        <v>1247</v>
      </c>
      <c r="H185" s="1001">
        <v>0</v>
      </c>
      <c r="I185" s="1364">
        <v>42730</v>
      </c>
      <c r="J185" s="1004">
        <v>4.5114000000000001</v>
      </c>
      <c r="K185" s="1004">
        <v>3.54</v>
      </c>
      <c r="L185" s="1005"/>
      <c r="M185" s="1005"/>
      <c r="N185" s="1005"/>
      <c r="O185" s="342"/>
      <c r="P185" s="1217"/>
      <c r="Q185" s="80"/>
      <c r="R185" s="80"/>
    </row>
    <row r="186" spans="1:18">
      <c r="A186" s="1000"/>
      <c r="B186" s="1001" t="s">
        <v>2195</v>
      </c>
      <c r="C186" s="1002" t="s">
        <v>1917</v>
      </c>
      <c r="D186" s="1002" t="s">
        <v>1976</v>
      </c>
      <c r="E186" s="1003">
        <v>0.25</v>
      </c>
      <c r="F186" s="1001" t="s">
        <v>1168</v>
      </c>
      <c r="G186" s="194" t="s">
        <v>1247</v>
      </c>
      <c r="H186" s="1001">
        <v>2400</v>
      </c>
      <c r="I186" s="1364">
        <v>42730</v>
      </c>
      <c r="J186" s="1004">
        <v>4.5114000000000001</v>
      </c>
      <c r="K186" s="1004">
        <v>3.54</v>
      </c>
      <c r="L186" s="1005"/>
      <c r="M186" s="1005"/>
      <c r="N186" s="1005"/>
      <c r="O186" s="342"/>
      <c r="P186" s="1217"/>
      <c r="Q186" s="80"/>
      <c r="R186" s="80"/>
    </row>
    <row r="187" spans="1:18">
      <c r="A187" s="1000">
        <v>181</v>
      </c>
      <c r="B187" s="1001" t="s">
        <v>2196</v>
      </c>
      <c r="C187" s="1002" t="s">
        <v>1918</v>
      </c>
      <c r="D187" s="1002" t="s">
        <v>1984</v>
      </c>
      <c r="E187" s="1003">
        <v>0.16669999999999999</v>
      </c>
      <c r="F187" s="1001" t="s">
        <v>1168</v>
      </c>
      <c r="G187" s="194" t="s">
        <v>1247</v>
      </c>
      <c r="H187" s="1001">
        <v>0</v>
      </c>
      <c r="I187" s="1364">
        <v>42730</v>
      </c>
      <c r="J187" s="1004">
        <v>4.9595000000000002</v>
      </c>
      <c r="K187" s="1004">
        <v>3.8915999999999999</v>
      </c>
      <c r="L187" s="1005"/>
      <c r="M187" s="1005"/>
      <c r="N187" s="1005"/>
      <c r="O187" s="342"/>
      <c r="P187" s="1217"/>
      <c r="Q187" s="80"/>
      <c r="R187" s="80"/>
    </row>
    <row r="188" spans="1:18">
      <c r="A188" s="1000">
        <v>182</v>
      </c>
      <c r="B188" s="1001" t="s">
        <v>2197</v>
      </c>
      <c r="C188" s="1002" t="s">
        <v>903</v>
      </c>
      <c r="D188" s="1002" t="s">
        <v>1985</v>
      </c>
      <c r="E188" s="1003">
        <v>0.5</v>
      </c>
      <c r="F188" s="1001" t="s">
        <v>1168</v>
      </c>
      <c r="G188" s="194" t="s">
        <v>1247</v>
      </c>
      <c r="H188" s="1001">
        <v>0</v>
      </c>
      <c r="I188" s="1364">
        <v>42730</v>
      </c>
      <c r="J188" s="1004">
        <v>0.19120000000000001</v>
      </c>
      <c r="K188" s="1004">
        <v>0.15</v>
      </c>
      <c r="L188" s="1005"/>
      <c r="M188" s="1005"/>
      <c r="N188" s="1005"/>
      <c r="O188" s="342"/>
      <c r="P188" s="1217"/>
      <c r="Q188" s="80"/>
      <c r="R188" s="80"/>
    </row>
    <row r="189" spans="1:18" s="1149" customFormat="1">
      <c r="A189" s="1146">
        <v>183</v>
      </c>
      <c r="B189" s="910" t="s">
        <v>2214</v>
      </c>
      <c r="C189" s="1147" t="s">
        <v>2215</v>
      </c>
      <c r="D189" s="1147" t="s">
        <v>2236</v>
      </c>
      <c r="E189" s="1148">
        <v>8.3400000000000002E-2</v>
      </c>
      <c r="F189" s="910" t="s">
        <v>1168</v>
      </c>
      <c r="G189" s="454" t="s">
        <v>1247</v>
      </c>
      <c r="H189" s="910">
        <v>0</v>
      </c>
      <c r="I189" s="1364">
        <v>42730</v>
      </c>
      <c r="J189" s="912">
        <v>7.3630000000000004</v>
      </c>
      <c r="K189" s="912">
        <v>5.7775999999999996</v>
      </c>
      <c r="L189" s="915"/>
      <c r="M189" s="915"/>
      <c r="N189" s="915"/>
      <c r="O189" s="342"/>
      <c r="P189" s="1217"/>
      <c r="Q189" s="80"/>
      <c r="R189" s="80"/>
    </row>
    <row r="190" spans="1:18" s="1149" customFormat="1">
      <c r="A190" s="1000">
        <v>184</v>
      </c>
      <c r="B190" s="910" t="s">
        <v>2216</v>
      </c>
      <c r="C190" s="1147" t="s">
        <v>2217</v>
      </c>
      <c r="D190" s="1147" t="s">
        <v>2227</v>
      </c>
      <c r="E190" s="1148">
        <v>8.3400000000000002E-2</v>
      </c>
      <c r="F190" s="910" t="s">
        <v>1168</v>
      </c>
      <c r="G190" s="454" t="s">
        <v>1247</v>
      </c>
      <c r="H190" s="910">
        <v>0</v>
      </c>
      <c r="I190" s="1364">
        <v>42730</v>
      </c>
      <c r="J190" s="912">
        <v>1.7077</v>
      </c>
      <c r="K190" s="912">
        <v>1.34</v>
      </c>
      <c r="L190" s="915"/>
      <c r="M190" s="915"/>
      <c r="N190" s="915"/>
      <c r="O190" s="342"/>
      <c r="P190" s="1217"/>
      <c r="Q190" s="80"/>
      <c r="R190" s="80"/>
    </row>
    <row r="191" spans="1:18" s="1149" customFormat="1">
      <c r="A191" s="1146">
        <v>185</v>
      </c>
      <c r="B191" s="910" t="s">
        <v>2218</v>
      </c>
      <c r="C191" s="1147" t="s">
        <v>2219</v>
      </c>
      <c r="D191" s="1147" t="s">
        <v>2208</v>
      </c>
      <c r="E191" s="1148">
        <v>0.16670000000000001</v>
      </c>
      <c r="F191" s="910" t="s">
        <v>1168</v>
      </c>
      <c r="G191" s="454" t="s">
        <v>1247</v>
      </c>
      <c r="H191" s="910">
        <v>0</v>
      </c>
      <c r="I191" s="1364">
        <v>42730</v>
      </c>
      <c r="J191" s="912">
        <v>2.1339000000000001</v>
      </c>
      <c r="K191" s="912">
        <v>1.6744000000000001</v>
      </c>
      <c r="L191" s="915"/>
      <c r="M191" s="915"/>
      <c r="N191" s="915"/>
      <c r="O191" s="342"/>
      <c r="P191" s="1217"/>
      <c r="Q191" s="80"/>
      <c r="R191" s="80"/>
    </row>
    <row r="192" spans="1:18" s="1149" customFormat="1">
      <c r="A192" s="1000">
        <v>186</v>
      </c>
      <c r="B192" s="910" t="s">
        <v>2237</v>
      </c>
      <c r="C192" s="1147" t="s">
        <v>2220</v>
      </c>
      <c r="D192" s="1147" t="s">
        <v>2238</v>
      </c>
      <c r="E192" s="1148">
        <v>0.16669999999999999</v>
      </c>
      <c r="F192" s="910" t="s">
        <v>1168</v>
      </c>
      <c r="G192" s="454" t="s">
        <v>1247</v>
      </c>
      <c r="H192" s="910">
        <v>0</v>
      </c>
      <c r="I192" s="1364">
        <v>42730</v>
      </c>
      <c r="J192" s="912">
        <v>6.27</v>
      </c>
      <c r="K192" s="912">
        <v>4.92</v>
      </c>
      <c r="L192" s="915"/>
      <c r="M192" s="915"/>
      <c r="N192" s="915"/>
      <c r="O192" s="342"/>
      <c r="P192" s="1217"/>
      <c r="Q192" s="80"/>
      <c r="R192" s="80"/>
    </row>
    <row r="193" spans="1:18" s="1149" customFormat="1">
      <c r="A193" s="1146">
        <v>187</v>
      </c>
      <c r="B193" s="910" t="s">
        <v>2221</v>
      </c>
      <c r="C193" s="1147" t="s">
        <v>2222</v>
      </c>
      <c r="D193" s="1147" t="s">
        <v>2209</v>
      </c>
      <c r="E193" s="1148">
        <v>0.16669999999999999</v>
      </c>
      <c r="F193" s="910" t="s">
        <v>1168</v>
      </c>
      <c r="G193" s="454" t="s">
        <v>1247</v>
      </c>
      <c r="H193" s="910">
        <v>0</v>
      </c>
      <c r="I193" s="1364">
        <v>42730</v>
      </c>
      <c r="J193" s="912">
        <v>3.5811000000000002</v>
      </c>
      <c r="K193" s="912">
        <v>2.81</v>
      </c>
      <c r="L193" s="915"/>
      <c r="M193" s="915"/>
      <c r="N193" s="915"/>
      <c r="O193" s="342"/>
      <c r="P193" s="1217"/>
      <c r="Q193" s="80"/>
      <c r="R193" s="80"/>
    </row>
    <row r="194" spans="1:18" s="1149" customFormat="1">
      <c r="A194" s="1000">
        <v>188</v>
      </c>
      <c r="B194" s="910" t="s">
        <v>2223</v>
      </c>
      <c r="C194" s="1147" t="s">
        <v>2224</v>
      </c>
      <c r="D194" s="1147" t="s">
        <v>2210</v>
      </c>
      <c r="E194" s="1148">
        <v>0.16669999999999999</v>
      </c>
      <c r="F194" s="910" t="s">
        <v>1168</v>
      </c>
      <c r="G194" s="454" t="s">
        <v>1247</v>
      </c>
      <c r="H194" s="910">
        <v>0</v>
      </c>
      <c r="I194" s="1364">
        <v>42730</v>
      </c>
      <c r="J194" s="912">
        <v>3.5811000000000002</v>
      </c>
      <c r="K194" s="912">
        <v>2.81</v>
      </c>
      <c r="L194" s="915"/>
      <c r="M194" s="915"/>
      <c r="N194" s="915"/>
      <c r="O194" s="342"/>
      <c r="P194" s="1217"/>
      <c r="Q194" s="80"/>
      <c r="R194" s="80"/>
    </row>
    <row r="195" spans="1:18" s="1149" customFormat="1">
      <c r="A195" s="1146">
        <v>189</v>
      </c>
      <c r="B195" s="910" t="s">
        <v>2225</v>
      </c>
      <c r="C195" s="1147" t="s">
        <v>2226</v>
      </c>
      <c r="D195" s="1147" t="s">
        <v>2209</v>
      </c>
      <c r="E195" s="1148">
        <v>1</v>
      </c>
      <c r="F195" s="910" t="s">
        <v>1168</v>
      </c>
      <c r="G195" s="454" t="s">
        <v>1247</v>
      </c>
      <c r="H195" s="910">
        <v>0</v>
      </c>
      <c r="I195" s="1364">
        <v>42730</v>
      </c>
      <c r="J195" s="912">
        <v>0.38229999999999997</v>
      </c>
      <c r="K195" s="912">
        <v>0.3</v>
      </c>
      <c r="L195" s="915"/>
      <c r="M195" s="915"/>
      <c r="N195" s="915"/>
      <c r="O195" s="342"/>
      <c r="P195" s="1217"/>
      <c r="Q195" s="80"/>
      <c r="R195" s="80"/>
    </row>
    <row r="196" spans="1:18" s="1149" customFormat="1">
      <c r="A196" s="1000">
        <v>190</v>
      </c>
      <c r="B196" s="910" t="s">
        <v>2202</v>
      </c>
      <c r="C196" s="1147" t="s">
        <v>2207</v>
      </c>
      <c r="D196" s="1147" t="s">
        <v>2211</v>
      </c>
      <c r="E196" s="910">
        <v>6.25E-2</v>
      </c>
      <c r="F196" s="910" t="s">
        <v>1168</v>
      </c>
      <c r="G196" s="454" t="s">
        <v>1247</v>
      </c>
      <c r="H196" s="910">
        <v>0</v>
      </c>
      <c r="I196" s="1364">
        <v>42730</v>
      </c>
      <c r="J196" s="912">
        <v>8.6877999999999993</v>
      </c>
      <c r="K196" s="912">
        <v>6.8171999999999997</v>
      </c>
      <c r="L196" s="915"/>
      <c r="M196" s="915"/>
      <c r="N196" s="915"/>
      <c r="O196" s="342"/>
      <c r="P196" s="1217"/>
      <c r="Q196" s="80"/>
      <c r="R196" s="80"/>
    </row>
    <row r="197" spans="1:18" s="1220" customFormat="1">
      <c r="A197" s="1000">
        <v>191</v>
      </c>
      <c r="B197" s="910" t="s">
        <v>2381</v>
      </c>
      <c r="C197" s="1147" t="s">
        <v>2382</v>
      </c>
      <c r="D197" s="1147" t="s">
        <v>2383</v>
      </c>
      <c r="E197" s="910">
        <v>6.25E-2</v>
      </c>
      <c r="F197" s="910" t="s">
        <v>1168</v>
      </c>
      <c r="G197" s="454" t="s">
        <v>1247</v>
      </c>
      <c r="H197" s="910">
        <v>0</v>
      </c>
      <c r="I197" s="1364">
        <v>42730</v>
      </c>
      <c r="J197" s="912">
        <v>8.6877999999999993</v>
      </c>
      <c r="K197" s="912">
        <v>6.8171999999999997</v>
      </c>
      <c r="L197" s="915"/>
      <c r="M197" s="915"/>
      <c r="N197" s="915"/>
      <c r="O197" s="342"/>
      <c r="P197" s="1217"/>
      <c r="Q197" s="80"/>
      <c r="R197" s="80"/>
    </row>
    <row r="198" spans="1:18" s="1220" customFormat="1">
      <c r="A198" s="1000">
        <v>192</v>
      </c>
      <c r="B198" s="910" t="s">
        <v>2392</v>
      </c>
      <c r="C198" s="1147" t="s">
        <v>2393</v>
      </c>
      <c r="D198" s="1147" t="s">
        <v>2394</v>
      </c>
      <c r="E198" s="910">
        <v>0.16669999999999999</v>
      </c>
      <c r="F198" s="910" t="s">
        <v>1168</v>
      </c>
      <c r="G198" s="454" t="s">
        <v>1247</v>
      </c>
      <c r="H198" s="910">
        <v>0</v>
      </c>
      <c r="I198" s="1364">
        <v>42730</v>
      </c>
      <c r="J198" s="912">
        <v>6.27</v>
      </c>
      <c r="K198" s="912">
        <v>4.92</v>
      </c>
      <c r="L198" s="915"/>
      <c r="M198" s="915"/>
      <c r="N198" s="915"/>
      <c r="O198" s="342"/>
      <c r="P198" s="1217"/>
      <c r="Q198" s="80"/>
      <c r="R198" s="80"/>
    </row>
    <row r="199" spans="1:18" s="1220" customFormat="1">
      <c r="A199" s="1000">
        <v>193</v>
      </c>
      <c r="B199" s="910" t="s">
        <v>2395</v>
      </c>
      <c r="C199" s="1147" t="s">
        <v>2396</v>
      </c>
      <c r="D199" s="1147" t="s">
        <v>2397</v>
      </c>
      <c r="E199" s="910">
        <v>6.25E-2</v>
      </c>
      <c r="F199" s="910" t="s">
        <v>1168</v>
      </c>
      <c r="G199" s="454" t="s">
        <v>1247</v>
      </c>
      <c r="H199" s="910">
        <v>0</v>
      </c>
      <c r="I199" s="1364">
        <v>42730</v>
      </c>
      <c r="J199" s="912">
        <v>8.6877999999999993</v>
      </c>
      <c r="K199" s="912">
        <v>6.8171999999999997</v>
      </c>
      <c r="L199" s="915"/>
      <c r="M199" s="915"/>
      <c r="N199" s="915"/>
      <c r="O199" s="342"/>
      <c r="P199" s="1217"/>
      <c r="Q199" s="80"/>
      <c r="R199" s="80"/>
    </row>
    <row r="200" spans="1:18" s="1220" customFormat="1">
      <c r="A200" s="1000">
        <v>194</v>
      </c>
      <c r="B200" s="910" t="s">
        <v>2487</v>
      </c>
      <c r="C200" s="1147" t="s">
        <v>2488</v>
      </c>
      <c r="D200" s="1147" t="s">
        <v>2398</v>
      </c>
      <c r="E200" s="910">
        <v>0.16669999999999999</v>
      </c>
      <c r="F200" s="910" t="s">
        <v>1168</v>
      </c>
      <c r="G200" s="454" t="s">
        <v>1247</v>
      </c>
      <c r="H200" s="910">
        <v>0</v>
      </c>
      <c r="I200" s="1364">
        <v>42730</v>
      </c>
      <c r="J200" s="912">
        <v>6.27</v>
      </c>
      <c r="K200" s="912">
        <v>4.92</v>
      </c>
      <c r="L200" s="915"/>
      <c r="M200" s="915"/>
      <c r="N200" s="915"/>
      <c r="O200" s="342"/>
      <c r="P200" s="1217"/>
      <c r="Q200" s="80"/>
      <c r="R200" s="80"/>
    </row>
    <row r="201" spans="1:18" s="1220" customFormat="1">
      <c r="A201" s="1000">
        <v>195</v>
      </c>
      <c r="B201" s="910" t="s">
        <v>2390</v>
      </c>
      <c r="C201" s="1147" t="s">
        <v>1231</v>
      </c>
      <c r="D201" s="1147" t="s">
        <v>2391</v>
      </c>
      <c r="E201" s="910">
        <v>8.3299999999999999E-2</v>
      </c>
      <c r="F201" s="910" t="s">
        <v>1168</v>
      </c>
      <c r="G201" s="454" t="s">
        <v>1247</v>
      </c>
      <c r="H201" s="910">
        <v>0</v>
      </c>
      <c r="I201" s="1364">
        <v>42730</v>
      </c>
      <c r="J201" s="912">
        <v>2.9184000000000001</v>
      </c>
      <c r="K201" s="912">
        <v>2.29</v>
      </c>
      <c r="L201" s="915"/>
      <c r="M201" s="915"/>
      <c r="N201" s="915"/>
      <c r="O201" s="342"/>
      <c r="P201" s="1217"/>
      <c r="Q201" s="80"/>
      <c r="R201" s="80"/>
    </row>
    <row r="202" spans="1:18" s="1220" customFormat="1">
      <c r="A202" s="1000">
        <v>196</v>
      </c>
      <c r="B202" s="910" t="s">
        <v>2399</v>
      </c>
      <c r="C202" s="1147" t="s">
        <v>1091</v>
      </c>
      <c r="D202" s="1147" t="s">
        <v>2400</v>
      </c>
      <c r="E202" s="910">
        <v>3.3333E-3</v>
      </c>
      <c r="F202" s="910" t="s">
        <v>1168</v>
      </c>
      <c r="G202" s="454" t="s">
        <v>1247</v>
      </c>
      <c r="H202" s="910">
        <v>0</v>
      </c>
      <c r="I202" s="1364">
        <v>42730</v>
      </c>
      <c r="J202" s="1031">
        <v>2.5232999999999999</v>
      </c>
      <c r="K202" s="912">
        <v>1.98</v>
      </c>
      <c r="L202" s="915"/>
      <c r="M202" s="915"/>
      <c r="N202" s="915"/>
      <c r="O202" s="342"/>
      <c r="P202" s="1217"/>
      <c r="Q202" s="80"/>
      <c r="R202" s="80"/>
    </row>
    <row r="203" spans="1:18" s="1220" customFormat="1">
      <c r="A203" s="1000">
        <v>197</v>
      </c>
      <c r="B203" s="910" t="s">
        <v>2384</v>
      </c>
      <c r="C203" s="1147" t="s">
        <v>2385</v>
      </c>
      <c r="D203" s="1147" t="s">
        <v>2386</v>
      </c>
      <c r="E203" s="910">
        <v>0.16669999999999999</v>
      </c>
      <c r="F203" s="910" t="s">
        <v>1168</v>
      </c>
      <c r="G203" s="454" t="s">
        <v>1247</v>
      </c>
      <c r="H203" s="910">
        <v>0</v>
      </c>
      <c r="I203" s="1364">
        <v>42730</v>
      </c>
      <c r="J203" s="912">
        <v>3.1656</v>
      </c>
      <c r="K203" s="912">
        <v>2.484</v>
      </c>
      <c r="L203" s="915"/>
      <c r="M203" s="915"/>
      <c r="N203" s="915"/>
      <c r="O203" s="342"/>
      <c r="P203" s="1217"/>
      <c r="Q203" s="80"/>
      <c r="R203" s="80"/>
    </row>
    <row r="204" spans="1:18" s="1220" customFormat="1">
      <c r="A204" s="1000">
        <v>198</v>
      </c>
      <c r="B204" s="910" t="s">
        <v>2387</v>
      </c>
      <c r="C204" s="1147" t="s">
        <v>2388</v>
      </c>
      <c r="D204" s="1147" t="s">
        <v>2389</v>
      </c>
      <c r="E204" s="910">
        <v>0.16669999999999999</v>
      </c>
      <c r="F204" s="910" t="s">
        <v>1168</v>
      </c>
      <c r="G204" s="454" t="s">
        <v>1247</v>
      </c>
      <c r="H204" s="910">
        <v>0</v>
      </c>
      <c r="I204" s="1364">
        <v>42730</v>
      </c>
      <c r="J204" s="912">
        <v>2.7271999999999998</v>
      </c>
      <c r="K204" s="912">
        <v>2.14</v>
      </c>
      <c r="L204" s="915"/>
      <c r="M204" s="915"/>
      <c r="N204" s="915"/>
      <c r="O204" s="342"/>
      <c r="P204" s="1217"/>
      <c r="Q204" s="80"/>
      <c r="R204" s="80"/>
    </row>
    <row r="205" spans="1:18" s="1220" customFormat="1">
      <c r="A205" s="1000">
        <v>199</v>
      </c>
      <c r="B205" s="910" t="s">
        <v>2489</v>
      </c>
      <c r="C205" s="1147" t="s">
        <v>2490</v>
      </c>
      <c r="D205" s="1147" t="s">
        <v>2491</v>
      </c>
      <c r="E205" s="910">
        <v>0.25</v>
      </c>
      <c r="F205" s="910" t="s">
        <v>1168</v>
      </c>
      <c r="G205" s="454" t="s">
        <v>1247</v>
      </c>
      <c r="H205" s="910">
        <v>0</v>
      </c>
      <c r="I205" s="1364">
        <v>42730</v>
      </c>
      <c r="J205" s="912">
        <v>2.4723000000000002</v>
      </c>
      <c r="K205" s="912">
        <v>1.94</v>
      </c>
      <c r="L205" s="915"/>
      <c r="M205" s="915"/>
      <c r="N205" s="915"/>
      <c r="O205" s="342"/>
      <c r="P205" s="1217"/>
      <c r="Q205" s="80"/>
      <c r="R205" s="80"/>
    </row>
    <row r="206" spans="1:18" s="1040" customFormat="1">
      <c r="A206" s="1218">
        <v>200</v>
      </c>
      <c r="B206" s="1035" t="s">
        <v>2496</v>
      </c>
      <c r="C206" s="1036" t="s">
        <v>2497</v>
      </c>
      <c r="D206" s="1036" t="s">
        <v>2498</v>
      </c>
      <c r="E206" s="1035">
        <v>0.16670000000000001</v>
      </c>
      <c r="F206" s="1035" t="s">
        <v>1168</v>
      </c>
      <c r="G206" s="1038" t="s">
        <v>1247</v>
      </c>
      <c r="H206" s="1035">
        <v>0</v>
      </c>
      <c r="I206" s="1364">
        <v>42730</v>
      </c>
      <c r="J206" s="1031">
        <v>2.7271999999999998</v>
      </c>
      <c r="K206" s="1031">
        <v>2.14</v>
      </c>
      <c r="L206" s="1039"/>
      <c r="M206" s="1039"/>
      <c r="N206" s="1039"/>
      <c r="O206" s="342"/>
      <c r="P206" s="1217"/>
      <c r="Q206" s="1219"/>
      <c r="R206" s="1219"/>
    </row>
    <row r="207" spans="1:18" s="1040" customFormat="1">
      <c r="A207" s="1218">
        <v>201</v>
      </c>
      <c r="B207" s="1035" t="s">
        <v>2499</v>
      </c>
      <c r="C207" s="1036" t="s">
        <v>2500</v>
      </c>
      <c r="D207" s="1036" t="s">
        <v>2501</v>
      </c>
      <c r="E207" s="1035">
        <v>0.16669999999999999</v>
      </c>
      <c r="F207" s="1035" t="s">
        <v>1168</v>
      </c>
      <c r="G207" s="1038" t="s">
        <v>1247</v>
      </c>
      <c r="H207" s="1035">
        <v>0</v>
      </c>
      <c r="I207" s="1364">
        <v>42730</v>
      </c>
      <c r="J207" s="1031">
        <v>2.3193999999999999</v>
      </c>
      <c r="K207" s="1031">
        <v>1.82</v>
      </c>
      <c r="L207" s="1039"/>
      <c r="M207" s="1039"/>
      <c r="N207" s="1039"/>
      <c r="O207" s="342"/>
      <c r="P207" s="1217"/>
      <c r="Q207" s="1219"/>
      <c r="R207" s="1219"/>
    </row>
    <row r="208" spans="1:18" s="1040" customFormat="1">
      <c r="A208" s="1218">
        <v>202</v>
      </c>
      <c r="B208" s="1035" t="s">
        <v>2502</v>
      </c>
      <c r="C208" s="1036" t="s">
        <v>2503</v>
      </c>
      <c r="D208" s="1036" t="s">
        <v>2504</v>
      </c>
      <c r="E208" s="1035">
        <v>1</v>
      </c>
      <c r="F208" s="1035" t="s">
        <v>1168</v>
      </c>
      <c r="G208" s="1038" t="s">
        <v>1247</v>
      </c>
      <c r="H208" s="1035">
        <v>0</v>
      </c>
      <c r="I208" s="1364">
        <v>42730</v>
      </c>
      <c r="J208" s="1031">
        <v>0.31859999999999999</v>
      </c>
      <c r="K208" s="1031">
        <v>0.25</v>
      </c>
      <c r="L208" s="1039"/>
      <c r="M208" s="1039"/>
      <c r="N208" s="1039"/>
      <c r="O208" s="342"/>
      <c r="P208" s="1217"/>
      <c r="Q208" s="1219"/>
      <c r="R208" s="1219"/>
    </row>
    <row r="209" spans="1:18" s="1040" customFormat="1">
      <c r="A209" s="1218">
        <v>203</v>
      </c>
      <c r="B209" s="1035" t="s">
        <v>2505</v>
      </c>
      <c r="C209" s="1036" t="s">
        <v>2506</v>
      </c>
      <c r="D209" s="1036" t="s">
        <v>2507</v>
      </c>
      <c r="E209" s="1035">
        <v>0.25</v>
      </c>
      <c r="F209" s="1035" t="s">
        <v>1168</v>
      </c>
      <c r="G209" s="1038" t="s">
        <v>1247</v>
      </c>
      <c r="H209" s="1035">
        <v>0</v>
      </c>
      <c r="I209" s="1364">
        <v>42730</v>
      </c>
      <c r="J209" s="1031">
        <v>4.5114000000000001</v>
      </c>
      <c r="K209" s="1031">
        <v>3.54</v>
      </c>
      <c r="L209" s="1039"/>
      <c r="M209" s="1039"/>
      <c r="N209" s="1039"/>
      <c r="O209" s="342"/>
      <c r="P209" s="1217"/>
      <c r="Q209" s="1219"/>
      <c r="R209" s="1219"/>
    </row>
    <row r="210" spans="1:18" s="1040" customFormat="1">
      <c r="A210" s="1218">
        <v>204</v>
      </c>
      <c r="B210" s="1035" t="s">
        <v>2508</v>
      </c>
      <c r="C210" s="1036" t="s">
        <v>2509</v>
      </c>
      <c r="D210" s="1036" t="s">
        <v>2510</v>
      </c>
      <c r="E210" s="1035">
        <v>0.25</v>
      </c>
      <c r="F210" s="1035" t="s">
        <v>1168</v>
      </c>
      <c r="G210" s="1038" t="s">
        <v>1247</v>
      </c>
      <c r="H210" s="1035">
        <v>0</v>
      </c>
      <c r="I210" s="1364">
        <v>42730</v>
      </c>
      <c r="J210" s="1031">
        <v>3.6575000000000002</v>
      </c>
      <c r="K210" s="1031">
        <v>2.87</v>
      </c>
      <c r="L210" s="1039"/>
      <c r="M210" s="1039"/>
      <c r="N210" s="1039"/>
      <c r="O210" s="342"/>
      <c r="P210" s="1217"/>
      <c r="Q210" s="1219"/>
      <c r="R210" s="1219"/>
    </row>
    <row r="211" spans="1:18" s="1040" customFormat="1">
      <c r="A211" s="1218">
        <v>205</v>
      </c>
      <c r="B211" s="1035" t="s">
        <v>2492</v>
      </c>
      <c r="C211" s="1036" t="s">
        <v>2493</v>
      </c>
      <c r="D211" s="1036" t="s">
        <v>2494</v>
      </c>
      <c r="E211" s="1035">
        <v>0.16670000000000001</v>
      </c>
      <c r="F211" s="1035" t="s">
        <v>1168</v>
      </c>
      <c r="G211" s="1038" t="s">
        <v>1247</v>
      </c>
      <c r="H211" s="1035">
        <v>0</v>
      </c>
      <c r="I211" s="1364">
        <v>42730</v>
      </c>
      <c r="J211" s="1031">
        <v>2.7271999999999998</v>
      </c>
      <c r="K211" s="1031">
        <v>2.14</v>
      </c>
      <c r="L211" s="1039"/>
      <c r="M211" s="1039"/>
      <c r="N211" s="1039"/>
      <c r="O211" s="342"/>
      <c r="P211" s="1217"/>
      <c r="Q211" s="1219"/>
      <c r="R211" s="1219"/>
    </row>
    <row r="212" spans="1:18" s="1040" customFormat="1">
      <c r="A212" s="1218">
        <v>206</v>
      </c>
      <c r="B212" s="1035" t="s">
        <v>2511</v>
      </c>
      <c r="C212" s="1036" t="s">
        <v>2512</v>
      </c>
      <c r="D212" s="1036" t="s">
        <v>2495</v>
      </c>
      <c r="E212" s="1035">
        <v>0.25</v>
      </c>
      <c r="F212" s="1035" t="s">
        <v>1168</v>
      </c>
      <c r="G212" s="1038" t="s">
        <v>1247</v>
      </c>
      <c r="H212" s="1035">
        <v>0</v>
      </c>
      <c r="I212" s="1364">
        <v>42730</v>
      </c>
      <c r="J212" s="1031">
        <v>2.4723000000000002</v>
      </c>
      <c r="K212" s="1031">
        <v>1.94</v>
      </c>
      <c r="L212" s="1039"/>
      <c r="M212" s="1039"/>
      <c r="N212" s="1039"/>
      <c r="O212" s="342"/>
      <c r="P212" s="1217"/>
      <c r="Q212" s="1219"/>
      <c r="R212" s="1219"/>
    </row>
    <row r="213" spans="1:18" s="1315" customFormat="1">
      <c r="A213" s="1317">
        <v>207</v>
      </c>
      <c r="B213" s="1313" t="s">
        <v>2629</v>
      </c>
      <c r="C213" s="1318" t="s">
        <v>2630</v>
      </c>
      <c r="D213" s="1318" t="s">
        <v>2633</v>
      </c>
      <c r="E213" s="1313">
        <v>0.16669999999999999</v>
      </c>
      <c r="F213" s="1313" t="s">
        <v>1168</v>
      </c>
      <c r="G213" s="1314" t="s">
        <v>1247</v>
      </c>
      <c r="H213" s="1313">
        <v>0</v>
      </c>
      <c r="I213" s="1364">
        <v>42730</v>
      </c>
      <c r="J213" s="1255">
        <v>6.27</v>
      </c>
      <c r="K213" s="1255">
        <v>4.92</v>
      </c>
      <c r="L213" s="866"/>
      <c r="M213" s="866"/>
      <c r="N213" s="866"/>
      <c r="O213" s="342"/>
      <c r="P213" s="1217"/>
    </row>
  </sheetData>
  <autoFilter ref="A4:R205"/>
  <sortState ref="A197:Q214">
    <sortCondition ref="D197"/>
  </sortState>
  <phoneticPr fontId="102" type="noConversion"/>
  <printOptions horizontalCentered="1"/>
  <pageMargins left="0.15748031496062992" right="0.15748031496062992" top="0.33" bottom="0.25" header="0.31" footer="0.17"/>
  <pageSetup paperSize="9" scale="75" orientation="landscape" r:id="rId1"/>
  <headerFooter alignWithMargins="0">
    <oddFooter>第 &amp;P 页，共 &amp;N 页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tabColor indexed="27"/>
  </sheetPr>
  <dimension ref="A1:N43"/>
  <sheetViews>
    <sheetView showGridLines="0" workbookViewId="0">
      <pane xSplit="3" ySplit="4" topLeftCell="D23" activePane="bottomRight" state="frozen"/>
      <selection pane="topRight" activeCell="C1" sqref="C1"/>
      <selection pane="bottomLeft" activeCell="A3" sqref="A3"/>
      <selection pane="bottomRight" activeCell="B5" sqref="B5:B43"/>
    </sheetView>
  </sheetViews>
  <sheetFormatPr defaultColWidth="9" defaultRowHeight="10.8"/>
  <cols>
    <col min="1" max="1" width="4.59765625" style="35" customWidth="1"/>
    <col min="2" max="2" width="13.09765625" style="35" customWidth="1"/>
    <col min="3" max="3" width="33.3984375" style="35" customWidth="1"/>
    <col min="4" max="4" width="33.59765625" style="35" customWidth="1"/>
    <col min="5" max="5" width="4.5" style="35" bestFit="1" customWidth="1"/>
    <col min="6" max="6" width="7" style="35" bestFit="1" customWidth="1"/>
    <col min="7" max="7" width="9.3984375" style="35" hidden="1" customWidth="1"/>
    <col min="8" max="8" width="7.8984375" style="36" bestFit="1" customWidth="1"/>
    <col min="9" max="9" width="11.19921875" style="35" customWidth="1"/>
    <col min="10" max="10" width="10.8984375" style="35" bestFit="1" customWidth="1"/>
    <col min="11" max="11" width="12.69921875" style="35" bestFit="1" customWidth="1"/>
    <col min="12" max="12" width="11" style="35" bestFit="1" customWidth="1"/>
    <col min="13" max="14" width="11.09765625" style="35" bestFit="1" customWidth="1"/>
    <col min="15" max="16384" width="9" style="35"/>
  </cols>
  <sheetData>
    <row r="1" spans="1:14" ht="19.5" customHeight="1">
      <c r="A1" s="34" t="s">
        <v>1867</v>
      </c>
      <c r="I1" s="37"/>
    </row>
    <row r="2" spans="1:14" ht="12">
      <c r="I2" s="38"/>
      <c r="L2" s="39"/>
      <c r="M2" s="40"/>
      <c r="N2" s="40"/>
    </row>
    <row r="3" spans="1:14" s="48" customFormat="1" ht="14.25" customHeight="1">
      <c r="A3" s="455" t="s">
        <v>747</v>
      </c>
      <c r="B3" s="456" t="s">
        <v>687</v>
      </c>
      <c r="C3" s="457" t="s">
        <v>688</v>
      </c>
      <c r="D3" s="457" t="s">
        <v>748</v>
      </c>
      <c r="E3" s="458" t="s">
        <v>689</v>
      </c>
      <c r="F3" s="458" t="s">
        <v>749</v>
      </c>
      <c r="G3" s="457" t="s">
        <v>696</v>
      </c>
      <c r="H3" s="459" t="s">
        <v>750</v>
      </c>
      <c r="I3" s="459" t="s">
        <v>1099</v>
      </c>
      <c r="J3" s="459" t="s">
        <v>1212</v>
      </c>
      <c r="K3" s="458" t="s">
        <v>751</v>
      </c>
      <c r="L3" s="458" t="s">
        <v>752</v>
      </c>
      <c r="M3" s="460" t="s">
        <v>753</v>
      </c>
      <c r="N3" s="461" t="s">
        <v>754</v>
      </c>
    </row>
    <row r="4" spans="1:14" s="48" customFormat="1" ht="14.25" customHeight="1">
      <c r="A4" s="462"/>
      <c r="B4" s="50" t="s">
        <v>691</v>
      </c>
      <c r="C4" s="51" t="s">
        <v>692</v>
      </c>
      <c r="D4" s="51" t="s">
        <v>755</v>
      </c>
      <c r="E4" s="52" t="s">
        <v>693</v>
      </c>
      <c r="F4" s="52" t="s">
        <v>756</v>
      </c>
      <c r="G4" s="51" t="s">
        <v>697</v>
      </c>
      <c r="H4" s="53" t="s">
        <v>757</v>
      </c>
      <c r="I4" s="54" t="s">
        <v>636</v>
      </c>
      <c r="J4" s="54" t="s">
        <v>1031</v>
      </c>
      <c r="K4" s="52" t="s">
        <v>758</v>
      </c>
      <c r="L4" s="52" t="s">
        <v>759</v>
      </c>
      <c r="M4" s="55" t="s">
        <v>760</v>
      </c>
      <c r="N4" s="463" t="s">
        <v>761</v>
      </c>
    </row>
    <row r="5" spans="1:14" ht="15" customHeight="1">
      <c r="A5" s="464">
        <v>1</v>
      </c>
      <c r="B5" s="348" t="s">
        <v>698</v>
      </c>
      <c r="C5" s="348" t="s">
        <v>699</v>
      </c>
      <c r="D5" s="348" t="s">
        <v>1135</v>
      </c>
      <c r="E5" s="348" t="s">
        <v>1051</v>
      </c>
      <c r="F5" s="348">
        <v>3.3300000000000003E-2</v>
      </c>
      <c r="G5" s="348"/>
      <c r="H5" s="337" t="s">
        <v>930</v>
      </c>
      <c r="I5" s="349"/>
      <c r="J5" s="350">
        <v>0.37</v>
      </c>
      <c r="K5" s="351"/>
      <c r="L5" s="352">
        <f t="shared" ref="L5:L29" si="0">K5/J5</f>
        <v>0</v>
      </c>
      <c r="M5" s="353">
        <f t="shared" ref="M5:M29" si="1">K5*F5</f>
        <v>0</v>
      </c>
      <c r="N5" s="465"/>
    </row>
    <row r="6" spans="1:14" ht="15" customHeight="1">
      <c r="A6" s="464">
        <v>2</v>
      </c>
      <c r="B6" s="348" t="s">
        <v>700</v>
      </c>
      <c r="C6" s="348" t="s">
        <v>701</v>
      </c>
      <c r="D6" s="348" t="s">
        <v>1135</v>
      </c>
      <c r="E6" s="348" t="s">
        <v>1051</v>
      </c>
      <c r="F6" s="348">
        <v>3.3E-3</v>
      </c>
      <c r="G6" s="348"/>
      <c r="H6" s="337" t="s">
        <v>930</v>
      </c>
      <c r="I6" s="349"/>
      <c r="J6" s="350">
        <v>2.23</v>
      </c>
      <c r="K6" s="351"/>
      <c r="L6" s="352">
        <f t="shared" si="0"/>
        <v>0</v>
      </c>
      <c r="M6" s="353">
        <f t="shared" si="1"/>
        <v>0</v>
      </c>
      <c r="N6" s="465"/>
    </row>
    <row r="7" spans="1:14" ht="15" customHeight="1">
      <c r="A7" s="464">
        <v>3</v>
      </c>
      <c r="B7" s="348" t="s">
        <v>702</v>
      </c>
      <c r="C7" s="348" t="s">
        <v>703</v>
      </c>
      <c r="D7" s="348" t="s">
        <v>1136</v>
      </c>
      <c r="E7" s="348" t="s">
        <v>1051</v>
      </c>
      <c r="F7" s="348">
        <v>3.3E-3</v>
      </c>
      <c r="G7" s="348"/>
      <c r="H7" s="337" t="s">
        <v>930</v>
      </c>
      <c r="I7" s="349"/>
      <c r="J7" s="350">
        <v>2.23</v>
      </c>
      <c r="K7" s="351"/>
      <c r="L7" s="352">
        <f t="shared" si="0"/>
        <v>0</v>
      </c>
      <c r="M7" s="353">
        <f t="shared" si="1"/>
        <v>0</v>
      </c>
      <c r="N7" s="465"/>
    </row>
    <row r="8" spans="1:14" ht="15" customHeight="1">
      <c r="A8" s="464">
        <v>4</v>
      </c>
      <c r="B8" s="348" t="s">
        <v>704</v>
      </c>
      <c r="C8" s="348" t="s">
        <v>705</v>
      </c>
      <c r="D8" s="348" t="s">
        <v>1135</v>
      </c>
      <c r="E8" s="348" t="s">
        <v>1051</v>
      </c>
      <c r="F8" s="348">
        <v>3.3300000000000003E-2</v>
      </c>
      <c r="G8" s="348"/>
      <c r="H8" s="337" t="s">
        <v>930</v>
      </c>
      <c r="I8" s="349"/>
      <c r="J8" s="350">
        <v>0.02</v>
      </c>
      <c r="K8" s="351"/>
      <c r="L8" s="352">
        <f t="shared" si="0"/>
        <v>0</v>
      </c>
      <c r="M8" s="353">
        <f t="shared" si="1"/>
        <v>0</v>
      </c>
      <c r="N8" s="465"/>
    </row>
    <row r="9" spans="1:14" ht="15" customHeight="1">
      <c r="A9" s="464">
        <v>5</v>
      </c>
      <c r="B9" s="348" t="s">
        <v>706</v>
      </c>
      <c r="C9" s="348" t="s">
        <v>707</v>
      </c>
      <c r="D9" s="348" t="s">
        <v>1135</v>
      </c>
      <c r="E9" s="348" t="s">
        <v>1051</v>
      </c>
      <c r="F9" s="348">
        <v>3.3300000000000003E-2</v>
      </c>
      <c r="G9" s="348"/>
      <c r="H9" s="337" t="s">
        <v>930</v>
      </c>
      <c r="I9" s="349"/>
      <c r="J9" s="350">
        <v>0.03</v>
      </c>
      <c r="K9" s="351"/>
      <c r="L9" s="352">
        <f t="shared" si="0"/>
        <v>0</v>
      </c>
      <c r="M9" s="353">
        <f t="shared" si="1"/>
        <v>0</v>
      </c>
      <c r="N9" s="465"/>
    </row>
    <row r="10" spans="1:14" ht="15" customHeight="1">
      <c r="A10" s="464">
        <v>6</v>
      </c>
      <c r="B10" s="348" t="s">
        <v>708</v>
      </c>
      <c r="C10" s="348" t="s">
        <v>709</v>
      </c>
      <c r="D10" s="348" t="s">
        <v>1135</v>
      </c>
      <c r="E10" s="348" t="s">
        <v>1051</v>
      </c>
      <c r="F10" s="348">
        <v>3.3300000000000003E-2</v>
      </c>
      <c r="G10" s="348"/>
      <c r="H10" s="337" t="s">
        <v>930</v>
      </c>
      <c r="I10" s="349"/>
      <c r="J10" s="350">
        <v>0.18</v>
      </c>
      <c r="K10" s="351"/>
      <c r="L10" s="352">
        <f t="shared" si="0"/>
        <v>0</v>
      </c>
      <c r="M10" s="353">
        <f t="shared" si="1"/>
        <v>0</v>
      </c>
      <c r="N10" s="465"/>
    </row>
    <row r="11" spans="1:14" ht="15" customHeight="1">
      <c r="A11" s="464">
        <v>7</v>
      </c>
      <c r="B11" s="348" t="s">
        <v>710</v>
      </c>
      <c r="C11" s="348" t="s">
        <v>1137</v>
      </c>
      <c r="D11" s="335" t="s">
        <v>978</v>
      </c>
      <c r="E11" s="348" t="s">
        <v>1051</v>
      </c>
      <c r="F11" s="348">
        <v>2.7799999999999998E-2</v>
      </c>
      <c r="G11" s="348"/>
      <c r="H11" s="337" t="s">
        <v>930</v>
      </c>
      <c r="I11" s="349"/>
      <c r="J11" s="350">
        <v>5.45</v>
      </c>
      <c r="K11" s="351"/>
      <c r="L11" s="352">
        <f t="shared" si="0"/>
        <v>0</v>
      </c>
      <c r="M11" s="353">
        <f t="shared" si="1"/>
        <v>0</v>
      </c>
      <c r="N11" s="465"/>
    </row>
    <row r="12" spans="1:14" ht="15" customHeight="1">
      <c r="A12" s="464">
        <v>8</v>
      </c>
      <c r="B12" s="348" t="s">
        <v>711</v>
      </c>
      <c r="C12" s="348" t="s">
        <v>712</v>
      </c>
      <c r="D12" s="335" t="s">
        <v>1138</v>
      </c>
      <c r="E12" s="354" t="s">
        <v>1208</v>
      </c>
      <c r="F12" s="354">
        <v>5.5599999999999997E-2</v>
      </c>
      <c r="G12" s="355"/>
      <c r="H12" s="337" t="s">
        <v>1139</v>
      </c>
      <c r="I12" s="349"/>
      <c r="J12" s="356">
        <v>0.43</v>
      </c>
      <c r="K12" s="357"/>
      <c r="L12" s="358">
        <f t="shared" si="0"/>
        <v>0</v>
      </c>
      <c r="M12" s="359">
        <f t="shared" si="1"/>
        <v>0</v>
      </c>
      <c r="N12" s="466"/>
    </row>
    <row r="13" spans="1:14" s="346" customFormat="1" ht="15" customHeight="1">
      <c r="A13" s="464">
        <v>9</v>
      </c>
      <c r="B13" s="348" t="s">
        <v>713</v>
      </c>
      <c r="C13" s="348" t="s">
        <v>714</v>
      </c>
      <c r="D13" s="348" t="s">
        <v>1087</v>
      </c>
      <c r="E13" s="348" t="s">
        <v>762</v>
      </c>
      <c r="F13" s="348">
        <v>1.04E-2</v>
      </c>
      <c r="G13" s="348"/>
      <c r="H13" s="337" t="s">
        <v>930</v>
      </c>
      <c r="I13" s="360"/>
      <c r="J13" s="350">
        <v>10.67</v>
      </c>
      <c r="K13" s="351"/>
      <c r="L13" s="352">
        <f t="shared" si="0"/>
        <v>0</v>
      </c>
      <c r="M13" s="353">
        <f t="shared" si="1"/>
        <v>0</v>
      </c>
      <c r="N13" s="467"/>
    </row>
    <row r="14" spans="1:14" s="346" customFormat="1" ht="15" customHeight="1">
      <c r="A14" s="464">
        <v>10</v>
      </c>
      <c r="B14" s="348" t="s">
        <v>715</v>
      </c>
      <c r="C14" s="348" t="s">
        <v>716</v>
      </c>
      <c r="D14" s="348" t="s">
        <v>987</v>
      </c>
      <c r="E14" s="348" t="s">
        <v>762</v>
      </c>
      <c r="F14" s="348">
        <v>3.1300000000000001E-2</v>
      </c>
      <c r="G14" s="348"/>
      <c r="H14" s="337" t="s">
        <v>930</v>
      </c>
      <c r="I14" s="360"/>
      <c r="J14" s="350">
        <v>0.66</v>
      </c>
      <c r="K14" s="351"/>
      <c r="L14" s="352">
        <f t="shared" si="0"/>
        <v>0</v>
      </c>
      <c r="M14" s="353">
        <f t="shared" si="1"/>
        <v>0</v>
      </c>
      <c r="N14" s="465"/>
    </row>
    <row r="15" spans="1:14" s="346" customFormat="1" ht="15" customHeight="1">
      <c r="A15" s="464">
        <v>11</v>
      </c>
      <c r="B15" s="348" t="s">
        <v>717</v>
      </c>
      <c r="C15" s="348" t="s">
        <v>718</v>
      </c>
      <c r="D15" s="348" t="s">
        <v>987</v>
      </c>
      <c r="E15" s="354" t="s">
        <v>762</v>
      </c>
      <c r="F15" s="354">
        <v>4.1700000000000001E-2</v>
      </c>
      <c r="G15" s="348"/>
      <c r="H15" s="337" t="s">
        <v>930</v>
      </c>
      <c r="I15" s="361"/>
      <c r="J15" s="356">
        <v>2.13</v>
      </c>
      <c r="K15" s="357"/>
      <c r="L15" s="358">
        <f t="shared" si="0"/>
        <v>0</v>
      </c>
      <c r="M15" s="359">
        <f t="shared" si="1"/>
        <v>0</v>
      </c>
      <c r="N15" s="466"/>
    </row>
    <row r="16" spans="1:14" s="346" customFormat="1" ht="15" customHeight="1">
      <c r="A16" s="464">
        <v>12</v>
      </c>
      <c r="B16" s="348" t="s">
        <v>719</v>
      </c>
      <c r="C16" s="348" t="s">
        <v>720</v>
      </c>
      <c r="D16" s="348" t="s">
        <v>988</v>
      </c>
      <c r="E16" s="348" t="s">
        <v>762</v>
      </c>
      <c r="F16" s="348">
        <v>2.0999999999999999E-3</v>
      </c>
      <c r="G16" s="348"/>
      <c r="H16" s="337" t="s">
        <v>930</v>
      </c>
      <c r="I16" s="360"/>
      <c r="J16" s="350">
        <v>5.25</v>
      </c>
      <c r="K16" s="351"/>
      <c r="L16" s="352">
        <f t="shared" si="0"/>
        <v>0</v>
      </c>
      <c r="M16" s="353">
        <f t="shared" si="1"/>
        <v>0</v>
      </c>
      <c r="N16" s="465"/>
    </row>
    <row r="17" spans="1:14" s="346" customFormat="1" ht="15" customHeight="1">
      <c r="A17" s="464">
        <v>13</v>
      </c>
      <c r="B17" s="348" t="s">
        <v>721</v>
      </c>
      <c r="C17" s="348" t="s">
        <v>722</v>
      </c>
      <c r="D17" s="348" t="s">
        <v>988</v>
      </c>
      <c r="E17" s="354" t="s">
        <v>762</v>
      </c>
      <c r="F17" s="354">
        <v>1.46E-2</v>
      </c>
      <c r="G17" s="355"/>
      <c r="H17" s="337" t="s">
        <v>930</v>
      </c>
      <c r="I17" s="360"/>
      <c r="J17" s="356">
        <v>0.64</v>
      </c>
      <c r="K17" s="357"/>
      <c r="L17" s="358">
        <f t="shared" si="0"/>
        <v>0</v>
      </c>
      <c r="M17" s="359">
        <f t="shared" si="1"/>
        <v>0</v>
      </c>
      <c r="N17" s="466"/>
    </row>
    <row r="18" spans="1:14" s="346" customFormat="1" ht="15" customHeight="1">
      <c r="A18" s="464">
        <v>14</v>
      </c>
      <c r="B18" s="348" t="s">
        <v>723</v>
      </c>
      <c r="C18" s="348" t="s">
        <v>724</v>
      </c>
      <c r="D18" s="348" t="s">
        <v>988</v>
      </c>
      <c r="E18" s="354" t="s">
        <v>762</v>
      </c>
      <c r="F18" s="354">
        <v>1.2500000000000001E-2</v>
      </c>
      <c r="G18" s="348"/>
      <c r="H18" s="337" t="s">
        <v>930</v>
      </c>
      <c r="I18" s="361"/>
      <c r="J18" s="356">
        <v>0.12</v>
      </c>
      <c r="K18" s="357"/>
      <c r="L18" s="358">
        <f t="shared" si="0"/>
        <v>0</v>
      </c>
      <c r="M18" s="359">
        <f t="shared" si="1"/>
        <v>0</v>
      </c>
      <c r="N18" s="466"/>
    </row>
    <row r="19" spans="1:14" s="346" customFormat="1" ht="15" customHeight="1">
      <c r="A19" s="464">
        <v>15</v>
      </c>
      <c r="B19" s="348" t="s">
        <v>725</v>
      </c>
      <c r="C19" s="348" t="s">
        <v>726</v>
      </c>
      <c r="D19" s="348" t="s">
        <v>988</v>
      </c>
      <c r="E19" s="348" t="s">
        <v>762</v>
      </c>
      <c r="F19" s="348">
        <v>2.5000000000000001E-2</v>
      </c>
      <c r="G19" s="348"/>
      <c r="H19" s="337" t="s">
        <v>930</v>
      </c>
      <c r="I19" s="360"/>
      <c r="J19" s="350">
        <v>0.09</v>
      </c>
      <c r="K19" s="351"/>
      <c r="L19" s="352">
        <f t="shared" si="0"/>
        <v>0</v>
      </c>
      <c r="M19" s="353">
        <f t="shared" si="1"/>
        <v>0</v>
      </c>
      <c r="N19" s="465"/>
    </row>
    <row r="20" spans="1:14" s="346" customFormat="1" ht="15" customHeight="1">
      <c r="A20" s="464">
        <v>16</v>
      </c>
      <c r="B20" s="348" t="s">
        <v>727</v>
      </c>
      <c r="C20" s="348" t="s">
        <v>728</v>
      </c>
      <c r="D20" s="348" t="s">
        <v>988</v>
      </c>
      <c r="E20" s="354" t="s">
        <v>762</v>
      </c>
      <c r="F20" s="354">
        <v>2.0999999999999999E-3</v>
      </c>
      <c r="G20" s="348"/>
      <c r="H20" s="337" t="s">
        <v>930</v>
      </c>
      <c r="I20" s="360"/>
      <c r="J20" s="356">
        <v>0.4</v>
      </c>
      <c r="K20" s="357"/>
      <c r="L20" s="358">
        <f t="shared" si="0"/>
        <v>0</v>
      </c>
      <c r="M20" s="359">
        <f t="shared" si="1"/>
        <v>0</v>
      </c>
      <c r="N20" s="466"/>
    </row>
    <row r="21" spans="1:14" s="346" customFormat="1" ht="15" customHeight="1">
      <c r="A21" s="464">
        <v>17</v>
      </c>
      <c r="B21" s="348" t="s">
        <v>729</v>
      </c>
      <c r="C21" s="348" t="s">
        <v>730</v>
      </c>
      <c r="D21" s="348" t="s">
        <v>988</v>
      </c>
      <c r="E21" s="354" t="s">
        <v>762</v>
      </c>
      <c r="F21" s="354">
        <v>2.0999999999999999E-3</v>
      </c>
      <c r="G21" s="355"/>
      <c r="H21" s="337" t="s">
        <v>930</v>
      </c>
      <c r="I21" s="361"/>
      <c r="J21" s="356">
        <v>0.28999999999999998</v>
      </c>
      <c r="K21" s="357"/>
      <c r="L21" s="358">
        <f t="shared" si="0"/>
        <v>0</v>
      </c>
      <c r="M21" s="359">
        <f t="shared" si="1"/>
        <v>0</v>
      </c>
      <c r="N21" s="466"/>
    </row>
    <row r="22" spans="1:14" s="346" customFormat="1" ht="15" customHeight="1">
      <c r="A22" s="464">
        <v>18</v>
      </c>
      <c r="B22" s="348" t="s">
        <v>731</v>
      </c>
      <c r="C22" s="348" t="s">
        <v>732</v>
      </c>
      <c r="D22" s="348" t="s">
        <v>989</v>
      </c>
      <c r="E22" s="348" t="s">
        <v>762</v>
      </c>
      <c r="F22" s="348">
        <v>0.16669999999999999</v>
      </c>
      <c r="G22" s="348"/>
      <c r="H22" s="337" t="s">
        <v>930</v>
      </c>
      <c r="I22" s="360"/>
      <c r="J22" s="350">
        <v>2.14</v>
      </c>
      <c r="K22" s="351"/>
      <c r="L22" s="352">
        <f t="shared" si="0"/>
        <v>0</v>
      </c>
      <c r="M22" s="353">
        <f t="shared" si="1"/>
        <v>0</v>
      </c>
      <c r="N22" s="465"/>
    </row>
    <row r="23" spans="1:14" s="346" customFormat="1" ht="15" customHeight="1">
      <c r="A23" s="464">
        <v>19</v>
      </c>
      <c r="B23" s="348" t="s">
        <v>733</v>
      </c>
      <c r="C23" s="348" t="s">
        <v>734</v>
      </c>
      <c r="D23" s="348" t="s">
        <v>993</v>
      </c>
      <c r="E23" s="348" t="s">
        <v>762</v>
      </c>
      <c r="F23" s="348">
        <v>0.16669999999999999</v>
      </c>
      <c r="G23" s="355"/>
      <c r="H23" s="337" t="s">
        <v>930</v>
      </c>
      <c r="I23" s="360"/>
      <c r="J23" s="350">
        <v>2.8</v>
      </c>
      <c r="K23" s="351"/>
      <c r="L23" s="352">
        <f t="shared" si="0"/>
        <v>0</v>
      </c>
      <c r="M23" s="353">
        <f t="shared" si="1"/>
        <v>0</v>
      </c>
      <c r="N23" s="465"/>
    </row>
    <row r="24" spans="1:14" s="346" customFormat="1" ht="15" customHeight="1">
      <c r="A24" s="464">
        <v>20</v>
      </c>
      <c r="B24" s="348" t="s">
        <v>735</v>
      </c>
      <c r="C24" s="348" t="s">
        <v>736</v>
      </c>
      <c r="D24" s="348" t="s">
        <v>994</v>
      </c>
      <c r="E24" s="348" t="s">
        <v>762</v>
      </c>
      <c r="F24" s="348">
        <v>0.16669999999999999</v>
      </c>
      <c r="G24" s="348"/>
      <c r="H24" s="337" t="s">
        <v>930</v>
      </c>
      <c r="I24" s="360"/>
      <c r="J24" s="350">
        <v>2.7</v>
      </c>
      <c r="K24" s="351"/>
      <c r="L24" s="352">
        <f t="shared" si="0"/>
        <v>0</v>
      </c>
      <c r="M24" s="353">
        <f t="shared" si="1"/>
        <v>0</v>
      </c>
      <c r="N24" s="465"/>
    </row>
    <row r="25" spans="1:14" s="346" customFormat="1" ht="15" customHeight="1">
      <c r="A25" s="464">
        <v>21</v>
      </c>
      <c r="B25" s="348" t="s">
        <v>737</v>
      </c>
      <c r="C25" s="348" t="s">
        <v>738</v>
      </c>
      <c r="D25" s="348" t="s">
        <v>990</v>
      </c>
      <c r="E25" s="348" t="s">
        <v>762</v>
      </c>
      <c r="F25" s="348">
        <v>0.16669999999999999</v>
      </c>
      <c r="G25" s="355"/>
      <c r="H25" s="337" t="s">
        <v>930</v>
      </c>
      <c r="I25" s="360"/>
      <c r="J25" s="350">
        <v>2.1800000000000002</v>
      </c>
      <c r="K25" s="351"/>
      <c r="L25" s="352">
        <f t="shared" si="0"/>
        <v>0</v>
      </c>
      <c r="M25" s="353">
        <f t="shared" si="1"/>
        <v>0</v>
      </c>
      <c r="N25" s="465"/>
    </row>
    <row r="26" spans="1:14" s="346" customFormat="1" ht="15" customHeight="1">
      <c r="A26" s="464">
        <v>22</v>
      </c>
      <c r="B26" s="348" t="s">
        <v>739</v>
      </c>
      <c r="C26" s="348" t="s">
        <v>740</v>
      </c>
      <c r="D26" s="348" t="s">
        <v>991</v>
      </c>
      <c r="E26" s="348" t="s">
        <v>762</v>
      </c>
      <c r="F26" s="348">
        <v>0.33329999999999999</v>
      </c>
      <c r="G26" s="355"/>
      <c r="H26" s="337" t="s">
        <v>930</v>
      </c>
      <c r="I26" s="360"/>
      <c r="J26" s="350">
        <v>2.1800000000000002</v>
      </c>
      <c r="K26" s="351"/>
      <c r="L26" s="352">
        <f t="shared" si="0"/>
        <v>0</v>
      </c>
      <c r="M26" s="353">
        <f t="shared" si="1"/>
        <v>0</v>
      </c>
      <c r="N26" s="465"/>
    </row>
    <row r="27" spans="1:14" s="346" customFormat="1" ht="15" customHeight="1">
      <c r="A27" s="464">
        <v>23</v>
      </c>
      <c r="B27" s="348" t="s">
        <v>741</v>
      </c>
      <c r="C27" s="348" t="s">
        <v>742</v>
      </c>
      <c r="D27" s="335" t="s">
        <v>970</v>
      </c>
      <c r="E27" s="348" t="s">
        <v>762</v>
      </c>
      <c r="F27" s="348">
        <v>8.3400000000000002E-2</v>
      </c>
      <c r="G27" s="348"/>
      <c r="H27" s="337" t="s">
        <v>930</v>
      </c>
      <c r="I27" s="360"/>
      <c r="J27" s="350">
        <v>5.54</v>
      </c>
      <c r="K27" s="351"/>
      <c r="L27" s="352"/>
      <c r="M27" s="353"/>
      <c r="N27" s="465"/>
    </row>
    <row r="28" spans="1:14" s="346" customFormat="1" ht="15" customHeight="1">
      <c r="A28" s="464">
        <v>24</v>
      </c>
      <c r="B28" s="348" t="s">
        <v>743</v>
      </c>
      <c r="C28" s="348" t="s">
        <v>744</v>
      </c>
      <c r="D28" s="348" t="s">
        <v>992</v>
      </c>
      <c r="E28" s="348" t="s">
        <v>762</v>
      </c>
      <c r="F28" s="348">
        <v>8.3299999999999999E-2</v>
      </c>
      <c r="G28" s="355"/>
      <c r="H28" s="337" t="s">
        <v>930</v>
      </c>
      <c r="I28" s="360"/>
      <c r="J28" s="350">
        <v>2.59</v>
      </c>
      <c r="K28" s="351"/>
      <c r="L28" s="352"/>
      <c r="M28" s="353"/>
      <c r="N28" s="465"/>
    </row>
    <row r="29" spans="1:14" s="346" customFormat="1" ht="15" customHeight="1">
      <c r="A29" s="464">
        <v>25</v>
      </c>
      <c r="B29" s="348" t="s">
        <v>745</v>
      </c>
      <c r="C29" s="348" t="s">
        <v>746</v>
      </c>
      <c r="D29" s="348" t="s">
        <v>1140</v>
      </c>
      <c r="E29" s="354" t="s">
        <v>762</v>
      </c>
      <c r="F29" s="354">
        <v>0.16669999999999999</v>
      </c>
      <c r="G29" s="348"/>
      <c r="H29" s="337" t="s">
        <v>930</v>
      </c>
      <c r="I29" s="361"/>
      <c r="J29" s="356">
        <v>0.26</v>
      </c>
      <c r="K29" s="357"/>
      <c r="L29" s="352">
        <f t="shared" si="0"/>
        <v>0</v>
      </c>
      <c r="M29" s="359">
        <f t="shared" si="1"/>
        <v>0</v>
      </c>
      <c r="N29" s="466"/>
    </row>
    <row r="30" spans="1:14" s="346" customFormat="1" ht="15" customHeight="1">
      <c r="A30" s="464">
        <v>26</v>
      </c>
      <c r="B30" s="348" t="s">
        <v>926</v>
      </c>
      <c r="C30" s="348" t="s">
        <v>979</v>
      </c>
      <c r="D30" s="335" t="s">
        <v>983</v>
      </c>
      <c r="E30" s="354" t="s">
        <v>762</v>
      </c>
      <c r="F30" s="354">
        <f>1/8</f>
        <v>0.125</v>
      </c>
      <c r="G30" s="348"/>
      <c r="H30" s="337" t="s">
        <v>931</v>
      </c>
      <c r="I30" s="361"/>
      <c r="J30" s="356">
        <v>6.95</v>
      </c>
      <c r="K30" s="357"/>
      <c r="L30" s="352"/>
      <c r="M30" s="359"/>
      <c r="N30" s="466"/>
    </row>
    <row r="31" spans="1:14" s="346" customFormat="1" ht="15" customHeight="1">
      <c r="A31" s="464">
        <v>27</v>
      </c>
      <c r="B31" s="348" t="s">
        <v>927</v>
      </c>
      <c r="C31" s="348" t="s">
        <v>980</v>
      </c>
      <c r="D31" s="335" t="s">
        <v>984</v>
      </c>
      <c r="E31" s="354" t="s">
        <v>762</v>
      </c>
      <c r="F31" s="354">
        <f>1/8</f>
        <v>0.125</v>
      </c>
      <c r="G31" s="348"/>
      <c r="H31" s="337" t="s">
        <v>931</v>
      </c>
      <c r="I31" s="361"/>
      <c r="J31" s="356">
        <v>6.89</v>
      </c>
      <c r="K31" s="357"/>
      <c r="L31" s="352"/>
      <c r="M31" s="359"/>
      <c r="N31" s="466"/>
    </row>
    <row r="32" spans="1:14" s="346" customFormat="1" ht="15" customHeight="1">
      <c r="A32" s="464">
        <v>28</v>
      </c>
      <c r="B32" s="348" t="s">
        <v>928</v>
      </c>
      <c r="C32" s="348" t="s">
        <v>981</v>
      </c>
      <c r="D32" s="348" t="s">
        <v>985</v>
      </c>
      <c r="E32" s="354" t="s">
        <v>762</v>
      </c>
      <c r="F32" s="354">
        <v>8.3400000000000002E-2</v>
      </c>
      <c r="G32" s="348"/>
      <c r="H32" s="337" t="s">
        <v>930</v>
      </c>
      <c r="I32" s="361"/>
      <c r="J32" s="356">
        <v>5.54</v>
      </c>
      <c r="K32" s="357"/>
      <c r="L32" s="352"/>
      <c r="M32" s="359"/>
      <c r="N32" s="466"/>
    </row>
    <row r="33" spans="1:14" s="346" customFormat="1" ht="15" customHeight="1">
      <c r="A33" s="464">
        <v>29</v>
      </c>
      <c r="B33" s="348" t="s">
        <v>929</v>
      </c>
      <c r="C33" s="348" t="s">
        <v>982</v>
      </c>
      <c r="D33" s="348" t="s">
        <v>986</v>
      </c>
      <c r="E33" s="354" t="s">
        <v>762</v>
      </c>
      <c r="F33" s="354">
        <v>8.3400000000000002E-2</v>
      </c>
      <c r="G33" s="348"/>
      <c r="H33" s="337" t="s">
        <v>930</v>
      </c>
      <c r="I33" s="361"/>
      <c r="J33" s="356">
        <v>5.54</v>
      </c>
      <c r="K33" s="357"/>
      <c r="L33" s="352"/>
      <c r="M33" s="359"/>
      <c r="N33" s="466"/>
    </row>
    <row r="34" spans="1:14" s="346" customFormat="1" ht="15" customHeight="1">
      <c r="A34" s="464">
        <v>30</v>
      </c>
      <c r="B34" s="348" t="s">
        <v>1239</v>
      </c>
      <c r="C34" s="348" t="s">
        <v>1240</v>
      </c>
      <c r="D34" s="335" t="s">
        <v>1241</v>
      </c>
      <c r="E34" s="354" t="s">
        <v>762</v>
      </c>
      <c r="F34" s="354">
        <f>1/8</f>
        <v>0.125</v>
      </c>
      <c r="G34" s="348"/>
      <c r="H34" s="337" t="s">
        <v>1242</v>
      </c>
      <c r="I34" s="361"/>
      <c r="J34" s="356">
        <v>6.89</v>
      </c>
      <c r="K34" s="357"/>
      <c r="L34" s="352"/>
      <c r="M34" s="359"/>
      <c r="N34" s="466"/>
    </row>
    <row r="35" spans="1:14" s="346" customFormat="1" ht="15" customHeight="1">
      <c r="A35" s="464">
        <v>31</v>
      </c>
      <c r="B35" s="362" t="s">
        <v>638</v>
      </c>
      <c r="C35" s="348" t="s">
        <v>639</v>
      </c>
      <c r="D35" s="335" t="s">
        <v>680</v>
      </c>
      <c r="E35" s="354" t="s">
        <v>762</v>
      </c>
      <c r="F35" s="354">
        <v>0.16669999999999999</v>
      </c>
      <c r="G35" s="348"/>
      <c r="H35" s="337" t="s">
        <v>637</v>
      </c>
      <c r="I35" s="361"/>
      <c r="J35" s="356">
        <v>2.1800000000000002</v>
      </c>
      <c r="K35" s="357"/>
      <c r="L35" s="352"/>
      <c r="M35" s="359"/>
      <c r="N35" s="466"/>
    </row>
    <row r="36" spans="1:14" ht="15" customHeight="1">
      <c r="A36" s="464">
        <v>32</v>
      </c>
      <c r="B36" s="362" t="s">
        <v>640</v>
      </c>
      <c r="C36" s="348" t="s">
        <v>641</v>
      </c>
      <c r="D36" s="335" t="s">
        <v>681</v>
      </c>
      <c r="E36" s="354" t="s">
        <v>762</v>
      </c>
      <c r="F36" s="354">
        <v>0.16669999999999999</v>
      </c>
      <c r="G36" s="348"/>
      <c r="H36" s="337" t="s">
        <v>637</v>
      </c>
      <c r="I36" s="361"/>
      <c r="J36" s="356">
        <v>2.1800000000000002</v>
      </c>
      <c r="K36" s="357"/>
      <c r="L36" s="352"/>
      <c r="M36" s="359"/>
      <c r="N36" s="466"/>
    </row>
    <row r="37" spans="1:14" ht="15" customHeight="1">
      <c r="A37" s="464">
        <v>33</v>
      </c>
      <c r="B37" s="348" t="s">
        <v>642</v>
      </c>
      <c r="C37" s="348" t="s">
        <v>643</v>
      </c>
      <c r="D37" s="335" t="s">
        <v>682</v>
      </c>
      <c r="E37" s="354" t="s">
        <v>762</v>
      </c>
      <c r="F37" s="354">
        <v>0.33329999999999999</v>
      </c>
      <c r="G37" s="348"/>
      <c r="H37" s="337" t="s">
        <v>637</v>
      </c>
      <c r="I37" s="361"/>
      <c r="J37" s="356">
        <v>2.1800000000000002</v>
      </c>
      <c r="K37" s="357"/>
      <c r="L37" s="352"/>
      <c r="M37" s="359"/>
      <c r="N37" s="466"/>
    </row>
    <row r="38" spans="1:14" ht="15" customHeight="1">
      <c r="A38" s="464">
        <v>34</v>
      </c>
      <c r="B38" s="354" t="s">
        <v>1181</v>
      </c>
      <c r="C38" s="348" t="s">
        <v>677</v>
      </c>
      <c r="D38" s="363" t="s">
        <v>678</v>
      </c>
      <c r="E38" s="354" t="s">
        <v>762</v>
      </c>
      <c r="F38" s="354">
        <v>0.33339999999999997</v>
      </c>
      <c r="G38" s="354" t="s">
        <v>1143</v>
      </c>
      <c r="H38" s="337" t="s">
        <v>615</v>
      </c>
      <c r="I38" s="364"/>
      <c r="J38" s="364">
        <v>2.0299999999999998</v>
      </c>
      <c r="K38" s="357"/>
      <c r="L38" s="358"/>
      <c r="M38" s="359"/>
      <c r="N38" s="466"/>
    </row>
    <row r="39" spans="1:14" ht="15" customHeight="1">
      <c r="A39" s="464">
        <v>35</v>
      </c>
      <c r="B39" s="354" t="s">
        <v>1169</v>
      </c>
      <c r="C39" s="348" t="s">
        <v>607</v>
      </c>
      <c r="D39" s="363" t="s">
        <v>608</v>
      </c>
      <c r="E39" s="354" t="s">
        <v>1247</v>
      </c>
      <c r="F39" s="354">
        <v>0.16669999999999999</v>
      </c>
      <c r="G39" s="354" t="s">
        <v>1143</v>
      </c>
      <c r="H39" s="337" t="s">
        <v>1143</v>
      </c>
      <c r="I39" s="364"/>
      <c r="J39" s="364">
        <v>2.1800000000000002</v>
      </c>
      <c r="K39" s="357"/>
      <c r="L39" s="358"/>
      <c r="M39" s="359"/>
      <c r="N39" s="466"/>
    </row>
    <row r="40" spans="1:14" ht="15" customHeight="1">
      <c r="A40" s="468">
        <v>36</v>
      </c>
      <c r="B40" s="354" t="s">
        <v>609</v>
      </c>
      <c r="C40" s="348" t="s">
        <v>610</v>
      </c>
      <c r="D40" s="363" t="s">
        <v>617</v>
      </c>
      <c r="E40" s="354" t="s">
        <v>1247</v>
      </c>
      <c r="F40" s="354">
        <v>8.3400000000000002E-2</v>
      </c>
      <c r="G40" s="354"/>
      <c r="H40" s="365" t="s">
        <v>580</v>
      </c>
      <c r="I40" s="364">
        <v>2.59</v>
      </c>
      <c r="J40" s="364"/>
      <c r="K40" s="357"/>
      <c r="L40" s="358"/>
      <c r="M40" s="359"/>
      <c r="N40" s="466"/>
    </row>
    <row r="41" spans="1:14" ht="15" customHeight="1">
      <c r="A41" s="468">
        <v>37</v>
      </c>
      <c r="B41" s="354" t="s">
        <v>611</v>
      </c>
      <c r="C41" s="348" t="s">
        <v>612</v>
      </c>
      <c r="D41" s="363" t="s">
        <v>618</v>
      </c>
      <c r="E41" s="354" t="s">
        <v>1247</v>
      </c>
      <c r="F41" s="354">
        <v>0.16669999999999999</v>
      </c>
      <c r="G41" s="354"/>
      <c r="H41" s="365" t="s">
        <v>606</v>
      </c>
      <c r="I41" s="364">
        <v>2.1800000000000002</v>
      </c>
      <c r="J41" s="364"/>
      <c r="K41" s="357"/>
      <c r="L41" s="358"/>
      <c r="M41" s="359"/>
      <c r="N41" s="466"/>
    </row>
    <row r="42" spans="1:14" ht="15" customHeight="1">
      <c r="A42" s="468">
        <v>38</v>
      </c>
      <c r="B42" s="354" t="s">
        <v>613</v>
      </c>
      <c r="C42" s="348" t="s">
        <v>614</v>
      </c>
      <c r="D42" s="363" t="s">
        <v>619</v>
      </c>
      <c r="E42" s="354" t="s">
        <v>1247</v>
      </c>
      <c r="F42" s="354">
        <v>0.16669999999999999</v>
      </c>
      <c r="G42" s="354"/>
      <c r="H42" s="365" t="s">
        <v>616</v>
      </c>
      <c r="I42" s="364">
        <v>2.7</v>
      </c>
      <c r="J42" s="364"/>
      <c r="K42" s="357"/>
      <c r="L42" s="358"/>
      <c r="M42" s="359"/>
      <c r="N42" s="466"/>
    </row>
    <row r="43" spans="1:14" ht="15" customHeight="1">
      <c r="A43" s="469">
        <v>39</v>
      </c>
      <c r="B43" s="470" t="s">
        <v>1089</v>
      </c>
      <c r="C43" s="470" t="s">
        <v>523</v>
      </c>
      <c r="D43" s="396" t="s">
        <v>1133</v>
      </c>
      <c r="E43" s="470" t="s">
        <v>1247</v>
      </c>
      <c r="F43" s="470">
        <v>0.16669999999999999</v>
      </c>
      <c r="G43" s="470"/>
      <c r="H43" s="398" t="s">
        <v>1134</v>
      </c>
      <c r="I43" s="471">
        <v>2.7</v>
      </c>
      <c r="J43" s="471"/>
      <c r="K43" s="472"/>
      <c r="L43" s="473"/>
      <c r="M43" s="474"/>
      <c r="N43" s="475"/>
    </row>
  </sheetData>
  <phoneticPr fontId="3" type="noConversion"/>
  <pageMargins left="0.28000000000000003" right="0.24" top="0.53" bottom="0.43" header="0.22" footer="0.3"/>
  <pageSetup paperSize="9" scale="6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indexed="41"/>
  </sheetPr>
  <dimension ref="A1:O44"/>
  <sheetViews>
    <sheetView showGridLines="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C17" sqref="C17"/>
    </sheetView>
  </sheetViews>
  <sheetFormatPr defaultColWidth="9" defaultRowHeight="15.6"/>
  <cols>
    <col min="1" max="1" width="4.59765625" style="66" customWidth="1"/>
    <col min="2" max="2" width="12" style="65" customWidth="1"/>
    <col min="3" max="3" width="31.59765625" style="65" customWidth="1"/>
    <col min="4" max="4" width="16.8984375" style="65" customWidth="1"/>
    <col min="5" max="5" width="6.59765625" style="36" customWidth="1"/>
    <col min="6" max="6" width="4.8984375" style="36" bestFit="1" customWidth="1"/>
    <col min="7" max="7" width="4.59765625" style="36" bestFit="1" customWidth="1"/>
    <col min="8" max="8" width="7.5" style="36" bestFit="1" customWidth="1"/>
    <col min="9" max="9" width="8" style="36" bestFit="1" customWidth="1"/>
    <col min="10" max="11" width="10.8984375" style="66" bestFit="1" customWidth="1"/>
    <col min="12" max="12" width="12.69921875" style="66" customWidth="1"/>
    <col min="13" max="13" width="11" style="66" customWidth="1"/>
    <col min="14" max="14" width="11.09765625" style="66" bestFit="1" customWidth="1"/>
    <col min="15" max="15" width="9.3984375" style="66" bestFit="1" customWidth="1"/>
    <col min="16" max="16384" width="9" style="66"/>
  </cols>
  <sheetData>
    <row r="1" spans="1:15" ht="23.25" customHeight="1">
      <c r="A1" s="34" t="s">
        <v>1868</v>
      </c>
      <c r="B1" s="64"/>
    </row>
    <row r="2" spans="1:15" ht="14.25" customHeight="1" thickBot="1">
      <c r="B2" s="64"/>
      <c r="N2" s="39"/>
      <c r="O2" s="40"/>
    </row>
    <row r="3" spans="1:15">
      <c r="A3" s="41" t="s">
        <v>320</v>
      </c>
      <c r="B3" s="41" t="s">
        <v>687</v>
      </c>
      <c r="C3" s="67" t="s">
        <v>688</v>
      </c>
      <c r="D3" s="67" t="s">
        <v>321</v>
      </c>
      <c r="E3" s="67" t="s">
        <v>322</v>
      </c>
      <c r="F3" s="67" t="s">
        <v>689</v>
      </c>
      <c r="G3" s="67" t="s">
        <v>690</v>
      </c>
      <c r="H3" s="43" t="s">
        <v>696</v>
      </c>
      <c r="I3" s="45" t="s">
        <v>323</v>
      </c>
      <c r="J3" s="45" t="s">
        <v>763</v>
      </c>
      <c r="K3" s="125" t="s">
        <v>344</v>
      </c>
      <c r="L3" s="67" t="s">
        <v>324</v>
      </c>
      <c r="M3" s="67" t="s">
        <v>325</v>
      </c>
      <c r="N3" s="67" t="s">
        <v>326</v>
      </c>
      <c r="O3" s="68" t="s">
        <v>327</v>
      </c>
    </row>
    <row r="4" spans="1:15">
      <c r="A4" s="383"/>
      <c r="B4" s="383" t="s">
        <v>691</v>
      </c>
      <c r="C4" s="186" t="s">
        <v>692</v>
      </c>
      <c r="D4" s="186" t="s">
        <v>328</v>
      </c>
      <c r="E4" s="186" t="s">
        <v>329</v>
      </c>
      <c r="F4" s="186" t="s">
        <v>693</v>
      </c>
      <c r="G4" s="186" t="s">
        <v>693</v>
      </c>
      <c r="H4" s="384" t="s">
        <v>697</v>
      </c>
      <c r="I4" s="385" t="s">
        <v>330</v>
      </c>
      <c r="J4" s="385" t="s">
        <v>282</v>
      </c>
      <c r="K4" s="386" t="s">
        <v>283</v>
      </c>
      <c r="L4" s="186" t="s">
        <v>331</v>
      </c>
      <c r="M4" s="186" t="s">
        <v>332</v>
      </c>
      <c r="N4" s="186" t="s">
        <v>333</v>
      </c>
      <c r="O4" s="387" t="s">
        <v>334</v>
      </c>
    </row>
    <row r="5" spans="1:15" s="80" customFormat="1" ht="17.25" customHeight="1">
      <c r="A5" s="369">
        <v>1</v>
      </c>
      <c r="B5" s="373" t="s">
        <v>1272</v>
      </c>
      <c r="C5" s="373" t="s">
        <v>1273</v>
      </c>
      <c r="D5" s="367" t="s">
        <v>345</v>
      </c>
      <c r="E5" s="369">
        <v>0.16669999999999999</v>
      </c>
      <c r="F5" s="369" t="s">
        <v>336</v>
      </c>
      <c r="G5" s="369" t="s">
        <v>346</v>
      </c>
      <c r="H5" s="369">
        <v>0</v>
      </c>
      <c r="I5" s="381" t="s">
        <v>1264</v>
      </c>
      <c r="J5" s="375">
        <v>4.3600000000000003</v>
      </c>
      <c r="K5" s="375"/>
      <c r="L5" s="376"/>
      <c r="M5" s="377"/>
      <c r="N5" s="378"/>
      <c r="O5" s="378"/>
    </row>
    <row r="6" spans="1:15" s="80" customFormat="1" ht="17.25" customHeight="1">
      <c r="A6" s="369"/>
      <c r="B6" s="373" t="s">
        <v>1272</v>
      </c>
      <c r="C6" s="373" t="s">
        <v>1273</v>
      </c>
      <c r="D6" s="367" t="s">
        <v>345</v>
      </c>
      <c r="E6" s="369">
        <v>0.16669999999999999</v>
      </c>
      <c r="F6" s="369" t="s">
        <v>336</v>
      </c>
      <c r="G6" s="369" t="s">
        <v>346</v>
      </c>
      <c r="H6" s="369">
        <v>1000</v>
      </c>
      <c r="I6" s="381"/>
      <c r="J6" s="374">
        <v>4.3600000000000003</v>
      </c>
      <c r="K6" s="375"/>
      <c r="L6" s="376"/>
      <c r="M6" s="377"/>
      <c r="N6" s="378"/>
      <c r="O6" s="378"/>
    </row>
    <row r="7" spans="1:15" s="97" customFormat="1" ht="17.25" customHeight="1">
      <c r="A7" s="369">
        <v>2</v>
      </c>
      <c r="B7" s="334" t="s">
        <v>1111</v>
      </c>
      <c r="C7" s="334" t="s">
        <v>1113</v>
      </c>
      <c r="D7" s="367" t="s">
        <v>347</v>
      </c>
      <c r="E7" s="369">
        <v>0.16669999999999999</v>
      </c>
      <c r="F7" s="369" t="s">
        <v>336</v>
      </c>
      <c r="G7" s="369" t="s">
        <v>346</v>
      </c>
      <c r="H7" s="369">
        <v>0</v>
      </c>
      <c r="I7" s="334" t="s">
        <v>1115</v>
      </c>
      <c r="J7" s="374">
        <v>4.3600000000000003</v>
      </c>
      <c r="K7" s="379"/>
      <c r="L7" s="376"/>
      <c r="M7" s="377"/>
      <c r="N7" s="378"/>
      <c r="O7" s="380"/>
    </row>
    <row r="8" spans="1:15" ht="17.25" customHeight="1">
      <c r="A8" s="369"/>
      <c r="B8" s="373" t="s">
        <v>1111</v>
      </c>
      <c r="C8" s="373" t="s">
        <v>1113</v>
      </c>
      <c r="D8" s="367" t="s">
        <v>347</v>
      </c>
      <c r="E8" s="369">
        <v>0.16669999999999999</v>
      </c>
      <c r="F8" s="369" t="s">
        <v>336</v>
      </c>
      <c r="G8" s="369" t="s">
        <v>346</v>
      </c>
      <c r="H8" s="369">
        <v>1000</v>
      </c>
      <c r="I8" s="381"/>
      <c r="J8" s="374">
        <v>4.3600000000000003</v>
      </c>
      <c r="K8" s="375"/>
      <c r="L8" s="376"/>
      <c r="M8" s="377"/>
      <c r="N8" s="378"/>
      <c r="O8" s="380"/>
    </row>
    <row r="9" spans="1:15" ht="17.25" customHeight="1">
      <c r="A9" s="369">
        <v>3</v>
      </c>
      <c r="B9" s="373" t="s">
        <v>1112</v>
      </c>
      <c r="C9" s="373" t="s">
        <v>1114</v>
      </c>
      <c r="D9" s="367" t="s">
        <v>348</v>
      </c>
      <c r="E9" s="369">
        <v>0.5</v>
      </c>
      <c r="F9" s="369" t="s">
        <v>336</v>
      </c>
      <c r="G9" s="369" t="s">
        <v>346</v>
      </c>
      <c r="H9" s="369">
        <v>0</v>
      </c>
      <c r="I9" s="381" t="s">
        <v>1116</v>
      </c>
      <c r="J9" s="374">
        <v>0.16</v>
      </c>
      <c r="K9" s="375"/>
      <c r="L9" s="376"/>
      <c r="M9" s="377"/>
      <c r="N9" s="378"/>
      <c r="O9" s="380"/>
    </row>
    <row r="10" spans="1:15" s="382" customFormat="1" ht="17.25" customHeight="1">
      <c r="A10" s="369">
        <v>4</v>
      </c>
      <c r="B10" s="373" t="s">
        <v>337</v>
      </c>
      <c r="C10" s="373" t="s">
        <v>338</v>
      </c>
      <c r="D10" s="367" t="s">
        <v>409</v>
      </c>
      <c r="E10" s="369">
        <v>1</v>
      </c>
      <c r="F10" s="369" t="s">
        <v>1051</v>
      </c>
      <c r="G10" s="369" t="s">
        <v>1233</v>
      </c>
      <c r="H10" s="369">
        <v>0</v>
      </c>
      <c r="I10" s="381" t="s">
        <v>339</v>
      </c>
      <c r="J10" s="374">
        <v>0.05</v>
      </c>
      <c r="K10" s="375"/>
      <c r="L10" s="376"/>
      <c r="M10" s="377"/>
      <c r="N10" s="378"/>
      <c r="O10" s="380"/>
    </row>
    <row r="11" spans="1:15" s="382" customFormat="1" ht="17.25" customHeight="1">
      <c r="A11" s="369">
        <v>5</v>
      </c>
      <c r="B11" s="373" t="s">
        <v>340</v>
      </c>
      <c r="C11" s="373" t="s">
        <v>341</v>
      </c>
      <c r="D11" s="367" t="s">
        <v>409</v>
      </c>
      <c r="E11" s="369">
        <v>0.16669999999999999</v>
      </c>
      <c r="F11" s="369" t="s">
        <v>1051</v>
      </c>
      <c r="G11" s="369" t="s">
        <v>1233</v>
      </c>
      <c r="H11" s="369">
        <v>0</v>
      </c>
      <c r="I11" s="381" t="s">
        <v>339</v>
      </c>
      <c r="J11" s="374">
        <v>0.31</v>
      </c>
      <c r="K11" s="375"/>
      <c r="L11" s="376"/>
      <c r="M11" s="377"/>
      <c r="N11" s="378"/>
      <c r="O11" s="380"/>
    </row>
    <row r="12" spans="1:15" s="382" customFormat="1" ht="17.25" customHeight="1">
      <c r="A12" s="369"/>
      <c r="B12" s="373" t="s">
        <v>340</v>
      </c>
      <c r="C12" s="373" t="s">
        <v>341</v>
      </c>
      <c r="D12" s="367" t="s">
        <v>409</v>
      </c>
      <c r="E12" s="369">
        <v>0.16669999999999999</v>
      </c>
      <c r="F12" s="369" t="s">
        <v>1051</v>
      </c>
      <c r="G12" s="369" t="s">
        <v>1233</v>
      </c>
      <c r="H12" s="369">
        <v>5000</v>
      </c>
      <c r="I12" s="381"/>
      <c r="J12" s="374">
        <v>0.31</v>
      </c>
      <c r="K12" s="375"/>
      <c r="L12" s="376"/>
      <c r="M12" s="377"/>
      <c r="N12" s="378"/>
      <c r="O12" s="380"/>
    </row>
    <row r="13" spans="1:15" s="382" customFormat="1" ht="17.25" customHeight="1">
      <c r="A13" s="369"/>
      <c r="B13" s="373" t="s">
        <v>340</v>
      </c>
      <c r="C13" s="373" t="s">
        <v>341</v>
      </c>
      <c r="D13" s="367" t="s">
        <v>409</v>
      </c>
      <c r="E13" s="369">
        <v>0.16669999999999999</v>
      </c>
      <c r="F13" s="369" t="s">
        <v>1051</v>
      </c>
      <c r="G13" s="369" t="s">
        <v>1233</v>
      </c>
      <c r="H13" s="369">
        <v>10000</v>
      </c>
      <c r="I13" s="381"/>
      <c r="J13" s="374">
        <v>0.3</v>
      </c>
      <c r="K13" s="375"/>
      <c r="L13" s="376"/>
      <c r="M13" s="377"/>
      <c r="N13" s="378"/>
      <c r="O13" s="380"/>
    </row>
    <row r="14" spans="1:15" s="382" customFormat="1" ht="17.25" customHeight="1">
      <c r="A14" s="369"/>
      <c r="B14" s="373" t="s">
        <v>340</v>
      </c>
      <c r="C14" s="373" t="s">
        <v>341</v>
      </c>
      <c r="D14" s="367" t="s">
        <v>409</v>
      </c>
      <c r="E14" s="369">
        <v>0.16669999999999999</v>
      </c>
      <c r="F14" s="369" t="s">
        <v>1051</v>
      </c>
      <c r="G14" s="369" t="s">
        <v>1233</v>
      </c>
      <c r="H14" s="369">
        <v>30000</v>
      </c>
      <c r="I14" s="381"/>
      <c r="J14" s="374">
        <v>0.28999999999999998</v>
      </c>
      <c r="K14" s="375"/>
      <c r="L14" s="376"/>
      <c r="M14" s="377"/>
      <c r="N14" s="378"/>
      <c r="O14" s="380"/>
    </row>
    <row r="15" spans="1:15" s="382" customFormat="1" ht="17.25" customHeight="1">
      <c r="A15" s="369"/>
      <c r="B15" s="373" t="s">
        <v>340</v>
      </c>
      <c r="C15" s="373" t="s">
        <v>341</v>
      </c>
      <c r="D15" s="367" t="s">
        <v>409</v>
      </c>
      <c r="E15" s="369">
        <v>0.16669999999999999</v>
      </c>
      <c r="F15" s="369" t="s">
        <v>1051</v>
      </c>
      <c r="G15" s="369" t="s">
        <v>1233</v>
      </c>
      <c r="H15" s="369">
        <v>50000</v>
      </c>
      <c r="I15" s="381"/>
      <c r="J15" s="374">
        <v>0.28999999999999998</v>
      </c>
      <c r="K15" s="375"/>
      <c r="L15" s="376"/>
      <c r="M15" s="377"/>
      <c r="N15" s="378"/>
      <c r="O15" s="380"/>
    </row>
    <row r="16" spans="1:15" s="382" customFormat="1" ht="17.25" customHeight="1">
      <c r="A16" s="369"/>
      <c r="B16" s="373" t="s">
        <v>340</v>
      </c>
      <c r="C16" s="373" t="s">
        <v>341</v>
      </c>
      <c r="D16" s="367" t="s">
        <v>409</v>
      </c>
      <c r="E16" s="369">
        <v>0.16669999999999999</v>
      </c>
      <c r="F16" s="369" t="s">
        <v>1051</v>
      </c>
      <c r="G16" s="369" t="s">
        <v>1233</v>
      </c>
      <c r="H16" s="369">
        <v>100000</v>
      </c>
      <c r="I16" s="381"/>
      <c r="J16" s="374">
        <v>0.28999999999999998</v>
      </c>
      <c r="K16" s="375"/>
      <c r="L16" s="376"/>
      <c r="M16" s="377"/>
      <c r="N16" s="378"/>
      <c r="O16" s="380"/>
    </row>
    <row r="17" spans="1:15" s="382" customFormat="1" ht="17.25" customHeight="1">
      <c r="A17" s="369">
        <v>6</v>
      </c>
      <c r="B17" s="373" t="s">
        <v>342</v>
      </c>
      <c r="C17" s="373" t="s">
        <v>343</v>
      </c>
      <c r="D17" s="367" t="s">
        <v>409</v>
      </c>
      <c r="E17" s="369">
        <v>0.16669999999999999</v>
      </c>
      <c r="F17" s="369" t="s">
        <v>1051</v>
      </c>
      <c r="G17" s="369" t="s">
        <v>1233</v>
      </c>
      <c r="H17" s="369">
        <v>0</v>
      </c>
      <c r="I17" s="381" t="s">
        <v>339</v>
      </c>
      <c r="J17" s="374">
        <v>0.55000000000000004</v>
      </c>
      <c r="K17" s="375"/>
      <c r="L17" s="376"/>
      <c r="M17" s="377"/>
      <c r="N17" s="378"/>
      <c r="O17" s="380"/>
    </row>
    <row r="18" spans="1:15" s="382" customFormat="1" ht="17.25" customHeight="1">
      <c r="A18" s="369"/>
      <c r="B18" s="373" t="s">
        <v>342</v>
      </c>
      <c r="C18" s="373" t="s">
        <v>343</v>
      </c>
      <c r="D18" s="367" t="s">
        <v>409</v>
      </c>
      <c r="E18" s="369">
        <v>0.16669999999999999</v>
      </c>
      <c r="F18" s="369" t="s">
        <v>1051</v>
      </c>
      <c r="G18" s="369" t="s">
        <v>1233</v>
      </c>
      <c r="H18" s="369">
        <v>5000</v>
      </c>
      <c r="I18" s="381"/>
      <c r="J18" s="374">
        <v>0.55000000000000004</v>
      </c>
      <c r="K18" s="375"/>
      <c r="L18" s="376"/>
      <c r="M18" s="377"/>
      <c r="N18" s="378"/>
      <c r="O18" s="380"/>
    </row>
    <row r="19" spans="1:15" s="382" customFormat="1" ht="17.25" customHeight="1">
      <c r="A19" s="369"/>
      <c r="B19" s="373" t="s">
        <v>342</v>
      </c>
      <c r="C19" s="373" t="s">
        <v>343</v>
      </c>
      <c r="D19" s="367" t="s">
        <v>409</v>
      </c>
      <c r="E19" s="369">
        <v>0.16669999999999999</v>
      </c>
      <c r="F19" s="369" t="s">
        <v>1051</v>
      </c>
      <c r="G19" s="369" t="s">
        <v>1233</v>
      </c>
      <c r="H19" s="369">
        <v>10000</v>
      </c>
      <c r="I19" s="381"/>
      <c r="J19" s="374">
        <v>0.54</v>
      </c>
      <c r="K19" s="375"/>
      <c r="L19" s="376"/>
      <c r="M19" s="377"/>
      <c r="N19" s="378"/>
      <c r="O19" s="380"/>
    </row>
    <row r="20" spans="1:15" s="382" customFormat="1" ht="17.25" customHeight="1">
      <c r="A20" s="369"/>
      <c r="B20" s="373" t="s">
        <v>342</v>
      </c>
      <c r="C20" s="373" t="s">
        <v>343</v>
      </c>
      <c r="D20" s="367" t="s">
        <v>409</v>
      </c>
      <c r="E20" s="369">
        <v>0.16669999999999999</v>
      </c>
      <c r="F20" s="369" t="s">
        <v>1051</v>
      </c>
      <c r="G20" s="369" t="s">
        <v>1233</v>
      </c>
      <c r="H20" s="369">
        <v>30000</v>
      </c>
      <c r="I20" s="381"/>
      <c r="J20" s="374">
        <v>0.53</v>
      </c>
      <c r="K20" s="375"/>
      <c r="L20" s="376"/>
      <c r="M20" s="377"/>
      <c r="N20" s="378"/>
      <c r="O20" s="380"/>
    </row>
    <row r="21" spans="1:15" s="382" customFormat="1" ht="17.25" customHeight="1">
      <c r="A21" s="369"/>
      <c r="B21" s="373" t="s">
        <v>342</v>
      </c>
      <c r="C21" s="373" t="s">
        <v>343</v>
      </c>
      <c r="D21" s="367" t="s">
        <v>409</v>
      </c>
      <c r="E21" s="369">
        <v>0.16669999999999999</v>
      </c>
      <c r="F21" s="369" t="s">
        <v>1051</v>
      </c>
      <c r="G21" s="369" t="s">
        <v>1233</v>
      </c>
      <c r="H21" s="369">
        <v>50000</v>
      </c>
      <c r="I21" s="381"/>
      <c r="J21" s="374">
        <v>0.52</v>
      </c>
      <c r="K21" s="375"/>
      <c r="L21" s="376"/>
      <c r="M21" s="377"/>
      <c r="N21" s="378"/>
      <c r="O21" s="380"/>
    </row>
    <row r="22" spans="1:15" s="382" customFormat="1" ht="17.25" customHeight="1">
      <c r="A22" s="369"/>
      <c r="B22" s="373" t="s">
        <v>342</v>
      </c>
      <c r="C22" s="373" t="s">
        <v>343</v>
      </c>
      <c r="D22" s="367" t="s">
        <v>409</v>
      </c>
      <c r="E22" s="369">
        <v>0.16669999999999999</v>
      </c>
      <c r="F22" s="369" t="s">
        <v>1051</v>
      </c>
      <c r="G22" s="369" t="s">
        <v>1233</v>
      </c>
      <c r="H22" s="369">
        <v>100000</v>
      </c>
      <c r="I22" s="381"/>
      <c r="J22" s="374">
        <v>0.52</v>
      </c>
      <c r="K22" s="375"/>
      <c r="L22" s="376"/>
      <c r="M22" s="377"/>
      <c r="N22" s="378"/>
      <c r="O22" s="380"/>
    </row>
    <row r="23" spans="1:15" s="97" customFormat="1">
      <c r="B23" s="95"/>
      <c r="C23" s="95"/>
      <c r="D23" s="95"/>
      <c r="E23" s="96"/>
      <c r="F23" s="96"/>
      <c r="G23" s="96"/>
      <c r="H23" s="96"/>
      <c r="I23" s="96"/>
    </row>
    <row r="24" spans="1:15">
      <c r="B24" s="95"/>
      <c r="C24" s="95"/>
      <c r="D24" s="95"/>
      <c r="E24" s="96"/>
      <c r="F24" s="96"/>
      <c r="G24" s="96"/>
      <c r="H24" s="96"/>
      <c r="I24" s="96"/>
      <c r="J24" s="97"/>
      <c r="K24" s="97"/>
      <c r="L24" s="97"/>
      <c r="M24" s="97"/>
      <c r="N24" s="97"/>
      <c r="O24" s="97"/>
    </row>
    <row r="25" spans="1:15">
      <c r="B25" s="95"/>
      <c r="C25" s="95"/>
      <c r="D25" s="95"/>
      <c r="E25" s="96"/>
      <c r="F25" s="96"/>
      <c r="G25" s="96"/>
      <c r="H25" s="96"/>
      <c r="I25" s="96"/>
      <c r="J25" s="97"/>
      <c r="K25" s="97"/>
      <c r="L25" s="97"/>
      <c r="M25" s="97"/>
      <c r="N25" s="97"/>
      <c r="O25" s="97"/>
    </row>
    <row r="26" spans="1:15">
      <c r="B26" s="95"/>
      <c r="C26" s="95"/>
      <c r="D26" s="95"/>
      <c r="E26" s="96"/>
      <c r="F26" s="96"/>
      <c r="G26" s="96"/>
      <c r="H26" s="96"/>
      <c r="I26" s="96"/>
      <c r="J26" s="97"/>
      <c r="K26" s="97"/>
      <c r="L26" s="97"/>
      <c r="M26" s="97"/>
      <c r="N26" s="97"/>
      <c r="O26" s="97"/>
    </row>
    <row r="27" spans="1:15">
      <c r="B27" s="95"/>
      <c r="C27" s="95"/>
      <c r="D27" s="95"/>
      <c r="E27" s="96"/>
      <c r="F27" s="96"/>
      <c r="G27" s="96"/>
      <c r="H27" s="96"/>
      <c r="I27" s="96"/>
      <c r="J27" s="97"/>
      <c r="K27" s="97"/>
      <c r="L27" s="97"/>
      <c r="M27" s="97"/>
      <c r="N27" s="97"/>
      <c r="O27" s="97"/>
    </row>
    <row r="28" spans="1:15">
      <c r="B28" s="95"/>
      <c r="C28" s="95"/>
      <c r="D28" s="95"/>
      <c r="E28" s="96"/>
      <c r="F28" s="96"/>
      <c r="G28" s="96"/>
      <c r="H28" s="96"/>
      <c r="I28" s="96"/>
      <c r="J28" s="97"/>
      <c r="K28" s="97"/>
      <c r="L28" s="97"/>
      <c r="M28" s="97"/>
      <c r="N28" s="97"/>
      <c r="O28" s="97"/>
    </row>
    <row r="29" spans="1:15">
      <c r="B29" s="95"/>
      <c r="C29" s="95"/>
      <c r="D29" s="95"/>
      <c r="E29" s="96"/>
      <c r="F29" s="96"/>
      <c r="G29" s="96"/>
      <c r="H29" s="96"/>
      <c r="I29" s="96"/>
      <c r="J29" s="97"/>
      <c r="K29" s="97"/>
      <c r="L29" s="97"/>
      <c r="M29" s="97"/>
      <c r="N29" s="97"/>
      <c r="O29" s="97"/>
    </row>
    <row r="30" spans="1:15">
      <c r="B30" s="95"/>
      <c r="C30" s="95"/>
      <c r="D30" s="95"/>
      <c r="E30" s="96"/>
      <c r="F30" s="96"/>
      <c r="G30" s="96"/>
      <c r="H30" s="96"/>
      <c r="I30" s="96"/>
      <c r="J30" s="97"/>
      <c r="K30" s="97"/>
      <c r="L30" s="97"/>
      <c r="M30" s="97"/>
      <c r="N30" s="97"/>
      <c r="O30" s="97"/>
    </row>
    <row r="31" spans="1:15">
      <c r="B31" s="95"/>
      <c r="C31" s="95"/>
      <c r="D31" s="95"/>
      <c r="E31" s="96"/>
      <c r="F31" s="96"/>
      <c r="G31" s="96"/>
      <c r="H31" s="96"/>
      <c r="I31" s="96"/>
      <c r="J31" s="97"/>
      <c r="K31" s="97"/>
      <c r="L31" s="97"/>
      <c r="M31" s="97"/>
      <c r="N31" s="97"/>
      <c r="O31" s="97"/>
    </row>
    <row r="32" spans="1:15">
      <c r="B32" s="95"/>
      <c r="C32" s="95"/>
      <c r="D32" s="95"/>
      <c r="E32" s="96"/>
      <c r="F32" s="96"/>
      <c r="G32" s="96"/>
      <c r="H32" s="96"/>
      <c r="I32" s="96"/>
      <c r="J32" s="97"/>
      <c r="K32" s="97"/>
      <c r="L32" s="97"/>
      <c r="M32" s="97"/>
      <c r="N32" s="97"/>
      <c r="O32" s="97"/>
    </row>
    <row r="33" spans="2:15">
      <c r="B33" s="95"/>
      <c r="C33" s="95"/>
      <c r="D33" s="95"/>
      <c r="E33" s="96"/>
      <c r="F33" s="96"/>
      <c r="G33" s="96"/>
      <c r="H33" s="96"/>
      <c r="I33" s="96"/>
      <c r="J33" s="97"/>
      <c r="K33" s="97"/>
      <c r="L33" s="97"/>
      <c r="M33" s="97"/>
      <c r="N33" s="97"/>
      <c r="O33" s="97"/>
    </row>
    <row r="34" spans="2:15">
      <c r="B34" s="95"/>
      <c r="C34" s="95"/>
      <c r="D34" s="95"/>
      <c r="E34" s="96"/>
      <c r="F34" s="96"/>
      <c r="G34" s="96"/>
      <c r="H34" s="96"/>
      <c r="I34" s="96"/>
      <c r="J34" s="97"/>
      <c r="K34" s="97"/>
      <c r="L34" s="97"/>
      <c r="M34" s="97"/>
      <c r="N34" s="97"/>
      <c r="O34" s="97"/>
    </row>
    <row r="35" spans="2:15">
      <c r="B35" s="95"/>
      <c r="C35" s="95"/>
      <c r="D35" s="95"/>
      <c r="E35" s="96"/>
      <c r="F35" s="96"/>
      <c r="G35" s="96"/>
      <c r="H35" s="96"/>
      <c r="I35" s="96"/>
      <c r="J35" s="97"/>
      <c r="K35" s="97"/>
      <c r="L35" s="97"/>
      <c r="M35" s="97"/>
      <c r="N35" s="97"/>
      <c r="O35" s="97"/>
    </row>
    <row r="36" spans="2:15">
      <c r="B36" s="95"/>
      <c r="C36" s="95"/>
      <c r="D36" s="95"/>
      <c r="E36" s="96"/>
      <c r="F36" s="96"/>
      <c r="G36" s="96"/>
      <c r="H36" s="96"/>
      <c r="I36" s="96"/>
      <c r="J36" s="97"/>
      <c r="K36" s="97"/>
      <c r="L36" s="97"/>
      <c r="M36" s="97"/>
      <c r="N36" s="97"/>
      <c r="O36" s="97"/>
    </row>
    <row r="37" spans="2:15">
      <c r="B37" s="95"/>
      <c r="C37" s="95"/>
      <c r="D37" s="95"/>
      <c r="E37" s="96"/>
      <c r="F37" s="96"/>
      <c r="G37" s="96"/>
      <c r="H37" s="96"/>
      <c r="I37" s="96"/>
      <c r="J37" s="97"/>
      <c r="K37" s="97"/>
      <c r="L37" s="97"/>
      <c r="M37" s="97"/>
      <c r="N37" s="97"/>
      <c r="O37" s="97"/>
    </row>
    <row r="38" spans="2:15">
      <c r="B38" s="95"/>
      <c r="C38" s="95"/>
      <c r="D38" s="95"/>
      <c r="E38" s="96"/>
      <c r="F38" s="96"/>
      <c r="G38" s="96"/>
      <c r="H38" s="96"/>
      <c r="I38" s="96"/>
      <c r="J38" s="97"/>
      <c r="K38" s="97"/>
      <c r="L38" s="97"/>
      <c r="M38" s="97"/>
      <c r="N38" s="97"/>
      <c r="O38" s="97"/>
    </row>
    <row r="39" spans="2:15">
      <c r="B39" s="95"/>
      <c r="C39" s="95"/>
      <c r="D39" s="95"/>
      <c r="E39" s="96"/>
      <c r="F39" s="96"/>
      <c r="G39" s="96"/>
      <c r="H39" s="96"/>
      <c r="I39" s="96"/>
      <c r="J39" s="97"/>
      <c r="K39" s="97"/>
      <c r="L39" s="97"/>
      <c r="M39" s="97"/>
      <c r="N39" s="97"/>
      <c r="O39" s="97"/>
    </row>
    <row r="40" spans="2:15">
      <c r="B40" s="95"/>
      <c r="C40" s="95"/>
      <c r="D40" s="95"/>
      <c r="E40" s="96"/>
      <c r="F40" s="96"/>
      <c r="G40" s="96"/>
      <c r="H40" s="96"/>
      <c r="I40" s="96"/>
      <c r="J40" s="97"/>
      <c r="K40" s="97"/>
      <c r="L40" s="97"/>
      <c r="M40" s="97"/>
      <c r="N40" s="97"/>
      <c r="O40" s="97"/>
    </row>
    <row r="41" spans="2:15">
      <c r="B41" s="95"/>
      <c r="C41" s="95"/>
      <c r="D41" s="95"/>
      <c r="E41" s="96"/>
      <c r="F41" s="96"/>
      <c r="G41" s="96"/>
      <c r="H41" s="96"/>
      <c r="I41" s="96"/>
      <c r="J41" s="97"/>
      <c r="K41" s="97"/>
      <c r="L41" s="97"/>
      <c r="M41" s="97"/>
      <c r="N41" s="97"/>
      <c r="O41" s="97"/>
    </row>
    <row r="42" spans="2:15">
      <c r="B42" s="95"/>
      <c r="C42" s="95"/>
      <c r="D42" s="95"/>
      <c r="E42" s="96"/>
      <c r="F42" s="96"/>
      <c r="G42" s="96"/>
      <c r="H42" s="96"/>
      <c r="I42" s="96"/>
      <c r="J42" s="97"/>
      <c r="K42" s="97"/>
      <c r="L42" s="97"/>
      <c r="M42" s="97"/>
      <c r="N42" s="97"/>
      <c r="O42" s="97"/>
    </row>
    <row r="43" spans="2:15">
      <c r="B43" s="95"/>
      <c r="C43" s="95"/>
      <c r="D43" s="95"/>
      <c r="E43" s="96"/>
      <c r="F43" s="96"/>
      <c r="G43" s="96"/>
      <c r="H43" s="96"/>
      <c r="I43" s="96"/>
      <c r="J43" s="97"/>
      <c r="K43" s="97"/>
      <c r="L43" s="97"/>
      <c r="M43" s="97"/>
      <c r="N43" s="97"/>
      <c r="O43" s="97"/>
    </row>
    <row r="44" spans="2:15">
      <c r="B44" s="95"/>
      <c r="C44" s="95"/>
      <c r="D44" s="95"/>
      <c r="E44" s="96"/>
      <c r="F44" s="96"/>
      <c r="G44" s="96"/>
      <c r="H44" s="96"/>
      <c r="I44" s="96"/>
      <c r="J44" s="97"/>
      <c r="K44" s="97"/>
      <c r="L44" s="97"/>
      <c r="M44" s="97"/>
      <c r="N44" s="97"/>
      <c r="O44" s="97"/>
    </row>
  </sheetData>
  <phoneticPr fontId="3" type="noConversion"/>
  <printOptions horizontalCentered="1"/>
  <pageMargins left="0.15748031496062992" right="0.15748031496062992" top="0.33" bottom="0.25" header="0.31" footer="0.17"/>
  <pageSetup paperSize="9" scale="75" orientation="landscape" r:id="rId1"/>
  <headerFooter alignWithMargins="0">
    <oddFooter>第 &amp;P 页，共 &amp;N 页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命名范围</vt:lpstr>
      </vt:variant>
      <vt:variant>
        <vt:i4>1</vt:i4>
      </vt:variant>
    </vt:vector>
  </HeadingPairs>
  <TitlesOfParts>
    <vt:vector size="24" baseType="lpstr">
      <vt:lpstr>refill-New Pirce</vt:lpstr>
      <vt:lpstr>铝管-鸿金源&amp;艺华</vt:lpstr>
      <vt:lpstr>Waxoil</vt:lpstr>
      <vt:lpstr>稳丰（胶袋）</vt:lpstr>
      <vt:lpstr>品高（PP管）</vt:lpstr>
      <vt:lpstr>有余内销</vt:lpstr>
      <vt:lpstr>有余(纸箱)</vt:lpstr>
      <vt:lpstr>国际(纸箱)</vt:lpstr>
      <vt:lpstr>旺盈（纸箱）</vt:lpstr>
      <vt:lpstr>新兴(彩盒)</vt:lpstr>
      <vt:lpstr>至高准（新兴内销）</vt:lpstr>
      <vt:lpstr>高富达（恒丰内销）</vt:lpstr>
      <vt:lpstr>恒丰-吸塑</vt:lpstr>
      <vt:lpstr>泰豪特（贴纸）</vt:lpstr>
      <vt:lpstr>佰瑞兴（贴纸）</vt:lpstr>
      <vt:lpstr>卿辉安（收缩膜</vt:lpstr>
      <vt:lpstr>恒旺（气泡片）</vt:lpstr>
      <vt:lpstr>荣基（松林内销）</vt:lpstr>
      <vt:lpstr>松林（挂钩）</vt:lpstr>
      <vt:lpstr>烫金纸—中厚</vt:lpstr>
      <vt:lpstr>热熔胶—诚泰</vt:lpstr>
      <vt:lpstr>缩管油—汇滔行</vt:lpstr>
      <vt:lpstr>东莹,和冠(EVA)</vt:lpstr>
      <vt:lpstr>'东莹,和冠(EVA)'!Print_Area</vt:lpstr>
    </vt:vector>
  </TitlesOfParts>
  <Company>hayco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chanjing</dc:creator>
  <cp:lastModifiedBy>duanchangfen</cp:lastModifiedBy>
  <cp:lastPrinted>2015-06-04T08:24:58Z</cp:lastPrinted>
  <dcterms:created xsi:type="dcterms:W3CDTF">2006-09-13T06:48:59Z</dcterms:created>
  <dcterms:modified xsi:type="dcterms:W3CDTF">2017-05-22T05:42:29Z</dcterms:modified>
</cp:coreProperties>
</file>